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pivotTables/pivotTable3.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C:\Users\HP\Google Drive\Documentos cu\Contrato\10mo pago\Evidencias\1. Seguimiento TI\"/>
    </mc:Choice>
  </mc:AlternateContent>
  <xr:revisionPtr revIDLastSave="0" documentId="13_ncr:1_{B4C5F702-9D54-4E1F-9F59-402A2F3E0422}" xr6:coauthVersionLast="45" xr6:coauthVersionMax="45" xr10:uidLastSave="{00000000-0000-0000-0000-000000000000}"/>
  <workbookProtection workbookAlgorithmName="SHA-512" workbookHashValue="0acxwdhvR9n+HVUNd/p6XOilTe/XRU6EYnBdbL31/zwbhAevOkKDe3am43iV3hbOJBjdHBmO1bdOtE9IxhHJQA==" workbookSaltValue="GvvbC5WxqDyCs8za8mBVUg==" workbookSpinCount="100000" lockStructure="1"/>
  <bookViews>
    <workbookView xWindow="-120" yWindow="-120" windowWidth="20730" windowHeight="11160" tabRatio="880" xr2:uid="{00000000-000D-0000-FFFF-FFFF00000000}"/>
  </bookViews>
  <sheets>
    <sheet name="PORTADA" sheetId="14" r:id="rId1"/>
    <sheet name="ESCALA DE EVALUACIÓN" sheetId="18" r:id="rId2"/>
    <sheet name="LEVANTAMIENTO INF." sheetId="13" r:id="rId3"/>
    <sheet name="AREAS INVOLUCRADAS" sheetId="12" r:id="rId4"/>
    <sheet name="ADMINISTRATIVAS" sheetId="1" r:id="rId5"/>
    <sheet name="TECNICAS" sheetId="20" r:id="rId6"/>
    <sheet name="PHVA" sheetId="6" r:id="rId7"/>
    <sheet name="MADUREZ MSPI" sheetId="24" r:id="rId8"/>
    <sheet name="CIBERSEGURIDAD" sheetId="21" r:id="rId9"/>
    <sheet name="Hoja1" sheetId="25" r:id="rId10"/>
  </sheets>
  <externalReferences>
    <externalReference r:id="rId11"/>
  </externalReferences>
  <definedNames>
    <definedName name="_xlnm._FilterDatabase" localSheetId="4" hidden="1">ADMINISTRATIVAS!$B$11:$U$76</definedName>
    <definedName name="_xlnm._FilterDatabase" localSheetId="8" hidden="1">CIBERSEGURIDAD!$A$12:$I$201</definedName>
    <definedName name="_xlnm._FilterDatabase" localSheetId="2" hidden="1">'LEVANTAMIENTO INF.'!$B$24:$S$76</definedName>
    <definedName name="_xlnm._FilterDatabase" localSheetId="7" hidden="1">'MADUREZ MSPI'!$A$11:$P$76</definedName>
    <definedName name="_xlnm._FilterDatabase" localSheetId="6" hidden="1">PHVA!$A$16:$L$40</definedName>
    <definedName name="_xlnm._FilterDatabase" localSheetId="5" hidden="1">TECNICAS!$A$11:$L$117</definedName>
    <definedName name="AMENAZAS">[1]Datos!$F$5:$F$10</definedName>
    <definedName name="_xlnm.Print_Area" localSheetId="3">'AREAS INVOLUCRADAS'!$B$11:$C$114</definedName>
    <definedName name="_xlnm.Print_Area" localSheetId="0">PORTADA!$A$1:$P$112</definedName>
    <definedName name="Controles_ISO" localSheetId="1">#REF!</definedName>
    <definedName name="Controles_ISO" localSheetId="5">#REF!</definedName>
    <definedName name="Controles_ISO">#REF!</definedName>
    <definedName name="IMPACTO">[1]Datos!$D$5:$D$8</definedName>
    <definedName name="list" localSheetId="1">#REF!</definedName>
    <definedName name="list" localSheetId="5">#REF!</definedName>
    <definedName name="list">#REF!</definedName>
    <definedName name="maturity" localSheetId="1">#REF!</definedName>
    <definedName name="maturity" localSheetId="5">#REF!</definedName>
    <definedName name="maturity">#REF!</definedName>
    <definedName name="Opciones">'ESCALA DE EVALUACIÓN'!$B$4:$C$9</definedName>
    <definedName name="Policies" localSheetId="1">#REF!</definedName>
    <definedName name="Policies" localSheetId="5">#REF!</definedName>
    <definedName name="Policies">#REF!</definedName>
    <definedName name="Procedure" localSheetId="1">#REF!</definedName>
    <definedName name="Procedure" localSheetId="5">#REF!</definedName>
    <definedName name="Procedure">#REF!</definedName>
    <definedName name="ratings" localSheetId="1">#REF!</definedName>
    <definedName name="ratings" localSheetId="5">#REF!</definedName>
    <definedName name="ratings">#REF!</definedName>
    <definedName name="Staff" localSheetId="1">#REF!</definedName>
    <definedName name="Staff" localSheetId="5">#REF!</definedName>
    <definedName name="Staff">#REF!</definedName>
    <definedName name="TIPO_ACTIVOS">[1]Datos!$C$5:$C$12</definedName>
    <definedName name="VULNERABILIDADES">[1]Datos!$E$5:$E$10</definedName>
  </definedNames>
  <calcPr calcId="181029"/>
  <pivotCaches>
    <pivotCache cacheId="0" r:id="rId12"/>
    <pivotCache cacheId="1"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6" l="1"/>
  <c r="P43" i="13"/>
  <c r="P67" i="13"/>
  <c r="L36" i="6" l="1"/>
  <c r="L116" i="20"/>
  <c r="F39" i="14" l="1"/>
  <c r="F14" i="24" l="1"/>
  <c r="K106" i="20" l="1"/>
  <c r="C10" i="6"/>
  <c r="G201" i="21" l="1"/>
  <c r="G200" i="21"/>
  <c r="G199" i="21"/>
  <c r="G198" i="21"/>
  <c r="G197" i="21"/>
  <c r="G196" i="21"/>
  <c r="G195" i="21"/>
  <c r="G194" i="21"/>
  <c r="G193" i="21"/>
  <c r="G191" i="21"/>
  <c r="G190" i="21"/>
  <c r="G189" i="21"/>
  <c r="G188" i="21"/>
  <c r="G187" i="21"/>
  <c r="G186" i="21"/>
  <c r="G185" i="21"/>
  <c r="G184" i="21"/>
  <c r="G183" i="21"/>
  <c r="G182" i="21"/>
  <c r="G181" i="21"/>
  <c r="G180" i="21"/>
  <c r="G179" i="21"/>
  <c r="G178" i="21"/>
  <c r="G177" i="21"/>
  <c r="G176" i="21"/>
  <c r="G175" i="21"/>
  <c r="G174" i="21"/>
  <c r="G173" i="21"/>
  <c r="G172" i="21"/>
  <c r="G171" i="21"/>
  <c r="G170" i="21"/>
  <c r="G169" i="21"/>
  <c r="G168" i="21"/>
  <c r="G167" i="21"/>
  <c r="G166" i="21"/>
  <c r="G165" i="21"/>
  <c r="G164" i="21"/>
  <c r="G163" i="21"/>
  <c r="G162" i="21"/>
  <c r="G161" i="21"/>
  <c r="G160" i="21"/>
  <c r="G159" i="21"/>
  <c r="G158" i="21"/>
  <c r="G157" i="21"/>
  <c r="G156" i="21"/>
  <c r="G155" i="21"/>
  <c r="G154" i="21"/>
  <c r="G153" i="21"/>
  <c r="G152" i="21"/>
  <c r="G151" i="21"/>
  <c r="G150" i="21"/>
  <c r="G149" i="21"/>
  <c r="G148" i="21"/>
  <c r="G147" i="21"/>
  <c r="G146" i="21"/>
  <c r="G145" i="21"/>
  <c r="G144" i="21"/>
  <c r="G143" i="21"/>
  <c r="G142" i="21"/>
  <c r="G141" i="21"/>
  <c r="G140" i="21"/>
  <c r="G139" i="21"/>
  <c r="G138" i="21"/>
  <c r="G137" i="21"/>
  <c r="G136" i="21"/>
  <c r="G135" i="21"/>
  <c r="G134" i="21"/>
  <c r="G133" i="21"/>
  <c r="G132" i="21"/>
  <c r="G131" i="21"/>
  <c r="G130" i="21"/>
  <c r="G129" i="21"/>
  <c r="G128" i="21"/>
  <c r="G127" i="21"/>
  <c r="G126" i="21"/>
  <c r="G125" i="21"/>
  <c r="G124" i="21"/>
  <c r="G123" i="21"/>
  <c r="G122" i="21"/>
  <c r="G121" i="21"/>
  <c r="G120" i="21"/>
  <c r="G119" i="21"/>
  <c r="G118" i="21"/>
  <c r="G117" i="21"/>
  <c r="G116" i="21"/>
  <c r="G115" i="21"/>
  <c r="G114" i="21"/>
  <c r="G113" i="21"/>
  <c r="G112" i="21"/>
  <c r="G111" i="21"/>
  <c r="G110" i="21"/>
  <c r="G109" i="21"/>
  <c r="G108"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81" i="21"/>
  <c r="G80" i="21"/>
  <c r="G79" i="21"/>
  <c r="G78" i="21"/>
  <c r="G77" i="21"/>
  <c r="G76" i="21"/>
  <c r="G75" i="21"/>
  <c r="G74" i="21"/>
  <c r="G73" i="21"/>
  <c r="G72" i="21"/>
  <c r="G71" i="21"/>
  <c r="G70" i="21"/>
  <c r="G69" i="21"/>
  <c r="G68" i="21"/>
  <c r="G67" i="21"/>
  <c r="G66" i="21"/>
  <c r="G65" i="21"/>
  <c r="G64" i="21"/>
  <c r="G63" i="21"/>
  <c r="G62" i="21"/>
  <c r="G61" i="2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F66" i="24"/>
  <c r="F61" i="24"/>
  <c r="F60" i="24"/>
  <c r="F59" i="24"/>
  <c r="F58" i="24"/>
  <c r="F57" i="24"/>
  <c r="F55" i="24"/>
  <c r="F49" i="24"/>
  <c r="F12" i="24"/>
  <c r="F75" i="24"/>
  <c r="F67" i="24"/>
  <c r="F65" i="24"/>
  <c r="F64" i="24"/>
  <c r="F63" i="24"/>
  <c r="F54" i="24"/>
  <c r="F53" i="24"/>
  <c r="F52" i="24"/>
  <c r="F51" i="24"/>
  <c r="F50" i="24"/>
  <c r="F40" i="24"/>
  <c r="F39" i="24"/>
  <c r="F28" i="24"/>
  <c r="F26" i="24"/>
  <c r="N76" i="13" l="1"/>
  <c r="F25" i="24"/>
  <c r="F21" i="24"/>
  <c r="F20" i="24"/>
  <c r="F19" i="24"/>
  <c r="F16" i="24"/>
  <c r="F15" i="24"/>
  <c r="F13" i="24"/>
  <c r="L63" i="1" l="1"/>
  <c r="G192" i="21" l="1"/>
  <c r="F73" i="24"/>
  <c r="E18" i="6"/>
  <c r="F18" i="6"/>
  <c r="K92" i="20" l="1"/>
  <c r="F46" i="24" s="1"/>
  <c r="J39" i="6" l="1"/>
  <c r="L19" i="6"/>
  <c r="L18" i="6"/>
  <c r="G43" i="14" l="1"/>
  <c r="K37" i="6"/>
  <c r="K40" i="6"/>
  <c r="K33" i="6"/>
  <c r="L40" i="6" l="1"/>
  <c r="E42" i="14" s="1"/>
  <c r="L37" i="6"/>
  <c r="E41" i="14" s="1"/>
  <c r="L33" i="6"/>
  <c r="E40" i="14" s="1"/>
  <c r="L13" i="1"/>
  <c r="F19" i="14" s="1"/>
  <c r="K110" i="20" l="1"/>
  <c r="K109" i="20" s="1"/>
  <c r="F30" i="14" s="1"/>
  <c r="R9" i="13" l="1"/>
  <c r="D6" i="13" l="1"/>
  <c r="L18" i="1" l="1"/>
  <c r="F29" i="24" s="1"/>
  <c r="O34" i="24" l="1"/>
  <c r="M34" i="24"/>
  <c r="K34" i="24"/>
  <c r="I34" i="24"/>
  <c r="G34" i="24"/>
  <c r="O56" i="24"/>
  <c r="M56" i="24"/>
  <c r="K56" i="24"/>
  <c r="I56" i="24"/>
  <c r="G56" i="24"/>
  <c r="G74" i="24"/>
  <c r="I74" i="24"/>
  <c r="K74" i="24"/>
  <c r="M74" i="24"/>
  <c r="O74" i="24"/>
  <c r="O76" i="24" s="1"/>
  <c r="O22" i="24"/>
  <c r="M22" i="24"/>
  <c r="K22" i="24"/>
  <c r="I22" i="24"/>
  <c r="G22" i="24"/>
  <c r="P53" i="24"/>
  <c r="P54" i="24"/>
  <c r="P24" i="24"/>
  <c r="P23" i="24"/>
  <c r="P34" i="24" s="1"/>
  <c r="P18" i="24"/>
  <c r="N53" i="24"/>
  <c r="N54" i="24"/>
  <c r="N24" i="24"/>
  <c r="N23" i="24"/>
  <c r="N34" i="24" s="1"/>
  <c r="N18" i="24"/>
  <c r="L53" i="24"/>
  <c r="L54" i="24"/>
  <c r="L24" i="24"/>
  <c r="L23" i="24"/>
  <c r="L18" i="24"/>
  <c r="J24" i="24"/>
  <c r="J23" i="24"/>
  <c r="J18" i="24"/>
  <c r="K21" i="6"/>
  <c r="F17" i="24" s="1"/>
  <c r="H18" i="24"/>
  <c r="N12" i="24"/>
  <c r="K19" i="6"/>
  <c r="K18" i="6"/>
  <c r="H30" i="14"/>
  <c r="C5" i="24"/>
  <c r="C5" i="21"/>
  <c r="H19" i="14"/>
  <c r="L24" i="1"/>
  <c r="F30" i="24" s="1"/>
  <c r="L29" i="1"/>
  <c r="F35" i="24" s="1"/>
  <c r="L49" i="1"/>
  <c r="L55" i="1"/>
  <c r="L69" i="1"/>
  <c r="F62" i="24" s="1"/>
  <c r="L74" i="1"/>
  <c r="F48" i="24"/>
  <c r="K96" i="20"/>
  <c r="F47" i="24" s="1"/>
  <c r="K85" i="20"/>
  <c r="F45" i="24" s="1"/>
  <c r="K81" i="20"/>
  <c r="F44" i="24" s="1"/>
  <c r="K77" i="20"/>
  <c r="F72" i="24" s="1"/>
  <c r="K74" i="20"/>
  <c r="F33" i="24" s="1"/>
  <c r="K67" i="20"/>
  <c r="F71" i="24" s="1"/>
  <c r="K72" i="20"/>
  <c r="F43" i="24" s="1"/>
  <c r="K65" i="20"/>
  <c r="F32" i="24" s="1"/>
  <c r="K63" i="20"/>
  <c r="F31" i="24" s="1"/>
  <c r="K58" i="20"/>
  <c r="F42" i="24" s="1"/>
  <c r="K46" i="20"/>
  <c r="F41" i="24" s="1"/>
  <c r="K39" i="20"/>
  <c r="K34" i="20"/>
  <c r="F70" i="24" s="1"/>
  <c r="K26" i="20"/>
  <c r="F69" i="24" s="1"/>
  <c r="K14" i="20"/>
  <c r="F38" i="24" s="1"/>
  <c r="K17" i="20"/>
  <c r="F68" i="24" s="1"/>
  <c r="K24" i="20"/>
  <c r="F29" i="14" l="1"/>
  <c r="H29" i="14" s="1"/>
  <c r="K33" i="20"/>
  <c r="F24" i="14" s="1"/>
  <c r="H24" i="14" s="1"/>
  <c r="K80" i="20"/>
  <c r="F27" i="14" s="1"/>
  <c r="H27" i="14" s="1"/>
  <c r="K38" i="20"/>
  <c r="K57" i="20"/>
  <c r="F26" i="14" s="1"/>
  <c r="L17" i="1"/>
  <c r="P12" i="24"/>
  <c r="J12" i="24"/>
  <c r="L12" i="24"/>
  <c r="H12" i="24"/>
  <c r="K91" i="20"/>
  <c r="F28" i="14" s="1"/>
  <c r="K13" i="20"/>
  <c r="P75" i="24"/>
  <c r="P76" i="24" s="1"/>
  <c r="F23" i="14" l="1"/>
  <c r="H23" i="14" s="1"/>
  <c r="F25" i="14"/>
  <c r="H25" i="14" s="1"/>
  <c r="F20" i="14"/>
  <c r="H20" i="14" s="1"/>
  <c r="H28" i="14"/>
  <c r="H26" i="14"/>
  <c r="P42" i="24"/>
  <c r="L39" i="24"/>
  <c r="P39" i="24"/>
  <c r="N39" i="24"/>
  <c r="N40" i="24"/>
  <c r="L40" i="24"/>
  <c r="P40" i="24"/>
  <c r="L15" i="24"/>
  <c r="J15" i="24"/>
  <c r="H15" i="24"/>
  <c r="N15" i="24"/>
  <c r="P15" i="24"/>
  <c r="N69" i="24"/>
  <c r="P69" i="24"/>
  <c r="N41" i="24"/>
  <c r="L41" i="24"/>
  <c r="P41" i="24"/>
  <c r="P51" i="24"/>
  <c r="N51" i="24"/>
  <c r="L51" i="24"/>
  <c r="N26" i="24"/>
  <c r="L26" i="24"/>
  <c r="P26" i="24"/>
  <c r="J26" i="24"/>
  <c r="P70" i="24"/>
  <c r="N70" i="24"/>
  <c r="N52" i="24"/>
  <c r="P52" i="24"/>
  <c r="L52" i="24"/>
  <c r="N63" i="24"/>
  <c r="P63" i="24"/>
  <c r="N71" i="24"/>
  <c r="P71" i="24"/>
  <c r="L43" i="24"/>
  <c r="P43" i="24"/>
  <c r="N43" i="24"/>
  <c r="P57" i="24"/>
  <c r="N57" i="24"/>
  <c r="N64" i="24"/>
  <c r="P64" i="24"/>
  <c r="N72" i="24"/>
  <c r="P72" i="24"/>
  <c r="P45" i="24"/>
  <c r="N45" i="24"/>
  <c r="L45" i="24"/>
  <c r="P58" i="24"/>
  <c r="N58" i="24"/>
  <c r="P65" i="24"/>
  <c r="N65" i="24"/>
  <c r="L55" i="24"/>
  <c r="P55" i="24"/>
  <c r="N55" i="24"/>
  <c r="L47" i="24"/>
  <c r="P47" i="24"/>
  <c r="N47" i="24"/>
  <c r="N59" i="24"/>
  <c r="P59" i="24"/>
  <c r="P66" i="24"/>
  <c r="N66" i="24"/>
  <c r="N49" i="24"/>
  <c r="L49" i="24"/>
  <c r="P49" i="24"/>
  <c r="P68" i="24"/>
  <c r="N68" i="24"/>
  <c r="P50" i="24"/>
  <c r="N50" i="24"/>
  <c r="L50" i="24"/>
  <c r="N38" i="24"/>
  <c r="L38" i="24"/>
  <c r="P38" i="24"/>
  <c r="N48" i="24"/>
  <c r="L48" i="24"/>
  <c r="P48" i="24"/>
  <c r="P60" i="24"/>
  <c r="N60" i="24"/>
  <c r="N67" i="24"/>
  <c r="P67" i="24"/>
  <c r="N61" i="24"/>
  <c r="P61" i="24"/>
  <c r="N42" i="24" l="1"/>
  <c r="L42" i="24"/>
  <c r="L16" i="24"/>
  <c r="J16" i="24"/>
  <c r="P16" i="24"/>
  <c r="N16" i="24"/>
  <c r="H16" i="24"/>
  <c r="L32" i="24"/>
  <c r="J32" i="24"/>
  <c r="P32" i="24"/>
  <c r="N32" i="24"/>
  <c r="L31" i="24"/>
  <c r="P31" i="24"/>
  <c r="J31" i="24"/>
  <c r="N31" i="24"/>
  <c r="H13" i="24"/>
  <c r="P13" i="24"/>
  <c r="N13" i="24"/>
  <c r="J13" i="24"/>
  <c r="L13" i="24"/>
  <c r="H14" i="24"/>
  <c r="J14" i="24"/>
  <c r="P14" i="24"/>
  <c r="N14" i="24"/>
  <c r="L14" i="24"/>
  <c r="P20" i="24"/>
  <c r="N20" i="24"/>
  <c r="L20" i="24"/>
  <c r="J20" i="24"/>
  <c r="H20" i="24"/>
  <c r="H21" i="24"/>
  <c r="N21" i="24"/>
  <c r="P21" i="24"/>
  <c r="J21" i="24"/>
  <c r="L21" i="24"/>
  <c r="P28" i="24"/>
  <c r="N28" i="24"/>
  <c r="L28" i="24"/>
  <c r="J28" i="24"/>
  <c r="N33" i="24"/>
  <c r="L33" i="24"/>
  <c r="J33" i="24"/>
  <c r="P33" i="24"/>
  <c r="N25" i="24"/>
  <c r="L25" i="24"/>
  <c r="J25" i="24"/>
  <c r="P25" i="24"/>
  <c r="P19" i="24"/>
  <c r="N19" i="24"/>
  <c r="H19" i="24"/>
  <c r="L19" i="24"/>
  <c r="J19" i="24"/>
  <c r="C6" i="20"/>
  <c r="P46" i="24" l="1"/>
  <c r="N46" i="24"/>
  <c r="L46" i="24"/>
  <c r="F56" i="24"/>
  <c r="N44" i="24"/>
  <c r="P44" i="24"/>
  <c r="L44" i="24"/>
  <c r="G33" i="14" l="1"/>
  <c r="C32" i="14"/>
  <c r="C31" i="14"/>
  <c r="C22" i="14"/>
  <c r="C21" i="14"/>
  <c r="C20" i="14"/>
  <c r="C19" i="14"/>
  <c r="L59" i="1"/>
  <c r="L45" i="1"/>
  <c r="L40" i="1"/>
  <c r="F27" i="24" s="1"/>
  <c r="L36" i="1"/>
  <c r="F37" i="24" s="1"/>
  <c r="L32" i="1"/>
  <c r="F36" i="24" s="1"/>
  <c r="L39" i="1" l="1"/>
  <c r="J30" i="24"/>
  <c r="P30" i="24"/>
  <c r="N30" i="24"/>
  <c r="L30" i="24"/>
  <c r="P36" i="24"/>
  <c r="L36" i="24"/>
  <c r="N36" i="24"/>
  <c r="N35" i="24"/>
  <c r="L35" i="24"/>
  <c r="P35" i="24"/>
  <c r="P27" i="24"/>
  <c r="L27" i="24"/>
  <c r="N27" i="24"/>
  <c r="J27" i="24"/>
  <c r="L62" i="1"/>
  <c r="L54" i="1"/>
  <c r="L28" i="1"/>
  <c r="F34" i="24"/>
  <c r="F32" i="14" l="1"/>
  <c r="H32" i="14" s="1"/>
  <c r="F21" i="14"/>
  <c r="F31" i="14"/>
  <c r="H31" i="14" s="1"/>
  <c r="F22" i="14"/>
  <c r="H22" i="14" s="1"/>
  <c r="P73" i="24"/>
  <c r="N73" i="24"/>
  <c r="F74" i="24"/>
  <c r="F76" i="24" s="1"/>
  <c r="P62" i="24"/>
  <c r="P74" i="24" s="1"/>
  <c r="N62" i="24"/>
  <c r="P29" i="24"/>
  <c r="L29" i="24"/>
  <c r="L34" i="24" s="1"/>
  <c r="J29" i="24"/>
  <c r="J34" i="24" s="1"/>
  <c r="N29" i="24"/>
  <c r="P37" i="24"/>
  <c r="P56" i="24" s="1"/>
  <c r="N37" i="24"/>
  <c r="N56" i="24" s="1"/>
  <c r="L37" i="24"/>
  <c r="L56" i="24" s="1"/>
  <c r="D6" i="1"/>
  <c r="F25" i="6"/>
  <c r="E25" i="6"/>
  <c r="D25" i="6"/>
  <c r="K27" i="6"/>
  <c r="J22" i="6"/>
  <c r="F22" i="6"/>
  <c r="E22" i="6"/>
  <c r="D22" i="6"/>
  <c r="L21" i="6"/>
  <c r="J21" i="6"/>
  <c r="E21" i="6"/>
  <c r="D21" i="6"/>
  <c r="J19" i="6"/>
  <c r="J18" i="6"/>
  <c r="C6" i="12"/>
  <c r="N74" i="24" l="1"/>
  <c r="L27" i="6"/>
  <c r="E39" i="14" s="1"/>
  <c r="F33" i="14"/>
  <c r="H33" i="14" s="1"/>
  <c r="H21" i="14"/>
  <c r="J17" i="24"/>
  <c r="J22" i="24" s="1"/>
  <c r="S15" i="24" l="1"/>
  <c r="F59" i="14"/>
  <c r="E59" i="14" s="1"/>
  <c r="N17" i="24"/>
  <c r="H17" i="24"/>
  <c r="P17" i="24"/>
  <c r="L17" i="24"/>
  <c r="L22" i="24" s="1"/>
  <c r="F22" i="24"/>
  <c r="P22" i="24" l="1"/>
  <c r="S12" i="24" s="1"/>
  <c r="N22" i="24"/>
  <c r="S13" i="24" s="1"/>
  <c r="H22" i="24"/>
  <c r="S16" i="24" s="1"/>
  <c r="F57" i="14"/>
  <c r="E57" i="14" s="1"/>
  <c r="S14" i="24"/>
  <c r="F61" i="14"/>
  <c r="E61" i="14" s="1"/>
  <c r="F65" i="14" l="1"/>
  <c r="E65" i="14" s="1"/>
  <c r="F63" i="14"/>
  <c r="E63" i="14" s="1"/>
  <c r="S18"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Cesar Mancipe Caicedo</author>
    <author>Elizabeth Sanabria</author>
  </authors>
  <commentList>
    <comment ref="B12" authorId="0" shapeId="0" xr:uid="{00000000-0006-0000-0200-000001000000}">
      <text>
        <r>
          <rPr>
            <b/>
            <sz val="9"/>
            <color indexed="81"/>
            <rFont val="Tahoma"/>
            <family val="2"/>
          </rPr>
          <t>Julio Cesar Mancipe Caicedo:</t>
        </r>
        <r>
          <rPr>
            <sz val="9"/>
            <color indexed="81"/>
            <rFont val="Tahoma"/>
            <family val="2"/>
          </rPr>
          <t xml:space="preserve">
El tipo de entidad.</t>
        </r>
      </text>
    </comment>
    <comment ref="B13" authorId="0" shapeId="0" xr:uid="{00000000-0006-0000-0200-000002000000}">
      <text>
        <r>
          <rPr>
            <b/>
            <sz val="9"/>
            <color indexed="81"/>
            <rFont val="Tahoma"/>
            <family val="2"/>
          </rPr>
          <t>Julio Cesar Mancipe Caicedo:</t>
        </r>
        <r>
          <rPr>
            <sz val="9"/>
            <color indexed="81"/>
            <rFont val="Tahoma"/>
            <family val="2"/>
          </rPr>
          <t xml:space="preserve">
Mision de la entidad</t>
        </r>
      </text>
    </comment>
    <comment ref="B14" authorId="0" shapeId="0" xr:uid="{00000000-0006-0000-0200-000003000000}">
      <text>
        <r>
          <rPr>
            <b/>
            <sz val="9"/>
            <color indexed="81"/>
            <rFont val="Tahoma"/>
            <family val="2"/>
          </rPr>
          <t>Julio Cesar Mancipe Caicedo:</t>
        </r>
        <r>
          <rPr>
            <sz val="9"/>
            <color indexed="81"/>
            <rFont val="Tahoma"/>
            <family val="2"/>
          </rPr>
          <t xml:space="preserve">
resumen de la organización (mision, vision, objetivos estrategicos</t>
        </r>
      </text>
    </comment>
    <comment ref="B20" authorId="1" shapeId="0" xr:uid="{00000000-0006-0000-0200-00000400000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xr:uid="{00000000-0006-0000-0200-00000500000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7" authorId="1" shapeId="0" xr:uid="{00000000-0006-0000-0200-000006000000}">
      <text>
        <r>
          <rPr>
            <b/>
            <sz val="9"/>
            <color indexed="81"/>
            <rFont val="Tahoma"/>
            <family val="2"/>
          </rPr>
          <t>Digiware:</t>
        </r>
        <r>
          <rPr>
            <sz val="9"/>
            <color indexed="81"/>
            <rFont val="Tahoma"/>
            <family val="2"/>
          </rPr>
          <t xml:space="preserve">
en nombre del documento coloque un nombre que identifique de que se trata por ejemplo "Poliitca de borrado de información"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1" authorId="0" shapeId="0" xr:uid="{00000000-0006-0000-04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xr:uid="{00000000-0006-0000-0400-000002000000}">
      <text>
        <r>
          <rPr>
            <b/>
            <sz val="9"/>
            <color indexed="81"/>
            <rFont val="Tahoma"/>
            <family val="2"/>
          </rPr>
          <t>Elizabeth Sanabria:</t>
        </r>
        <r>
          <rPr>
            <sz val="9"/>
            <color indexed="81"/>
            <rFont val="Tahoma"/>
            <family val="2"/>
          </rPr>
          <t xml:space="preserve">
1) Especificaciones Técnicas, Objetivo</t>
        </r>
      </text>
    </comment>
    <comment ref="J11" authorId="0" shapeId="0" xr:uid="{00000000-0006-0000-04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xr:uid="{00000000-0006-0000-0400-00000400000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xr:uid="{00000000-0006-0000-0400-000005000000}">
      <text>
        <r>
          <rPr>
            <b/>
            <sz val="9"/>
            <color indexed="81"/>
            <rFont val="Tahoma"/>
            <family val="2"/>
          </rPr>
          <t>Elizabeth Sanabria:</t>
        </r>
        <r>
          <rPr>
            <sz val="9"/>
            <color indexed="81"/>
            <rFont val="Tahoma"/>
            <family val="2"/>
          </rPr>
          <t xml:space="preserve">
Administrativas 1
</t>
        </r>
      </text>
    </comment>
    <comment ref="D14" authorId="0" shapeId="0" xr:uid="{00000000-0006-0000-0400-00000600000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C11" authorId="0" shapeId="0" xr:uid="{00000000-0006-0000-05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xr:uid="{00000000-0006-0000-0500-000002000000}">
      <text>
        <r>
          <rPr>
            <b/>
            <sz val="9"/>
            <color indexed="81"/>
            <rFont val="Tahoma"/>
            <family val="2"/>
          </rPr>
          <t>Elizabeth Sanabria:</t>
        </r>
        <r>
          <rPr>
            <sz val="9"/>
            <color indexed="81"/>
            <rFont val="Tahoma"/>
            <family val="2"/>
          </rPr>
          <t xml:space="preserve">
1) Especificaciones Técnicas, Objetivo</t>
        </r>
      </text>
    </comment>
    <comment ref="I11" authorId="0" shapeId="0" xr:uid="{00000000-0006-0000-05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xr:uid="{00000000-0006-0000-0500-000004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xr:uid="{00000000-0006-0000-0500-00000500000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6" authorId="0" shapeId="0" xr:uid="{00000000-0006-0000-0600-00000100000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xr:uid="{00000000-0006-0000-0600-000002000000}">
      <text>
        <r>
          <rPr>
            <b/>
            <sz val="9"/>
            <color indexed="81"/>
            <rFont val="Tahoma"/>
            <family val="2"/>
          </rPr>
          <t>Elizabeth Sanabria:</t>
        </r>
      </text>
    </comment>
    <comment ref="K16" authorId="0" shapeId="0" xr:uid="{00000000-0006-0000-0600-000003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H11" authorId="0" shapeId="0" xr:uid="{00000000-0006-0000-0700-000001000000}">
      <text>
        <r>
          <rPr>
            <b/>
            <sz val="9"/>
            <color indexed="81"/>
            <rFont val="Tahoma"/>
            <family val="2"/>
          </rPr>
          <t>Elizabeth Sanabria:</t>
        </r>
        <r>
          <rPr>
            <sz val="9"/>
            <color indexed="81"/>
            <rFont val="Tahoma"/>
            <family val="2"/>
          </rPr>
          <t xml:space="preserve">
MENOR
CUMPLE
MAYOR
</t>
        </r>
      </text>
    </comment>
    <comment ref="J11" authorId="0" shapeId="0" xr:uid="{00000000-0006-0000-0700-000002000000}">
      <text>
        <r>
          <rPr>
            <b/>
            <sz val="9"/>
            <color indexed="81"/>
            <rFont val="Tahoma"/>
            <family val="2"/>
          </rPr>
          <t>Elizabeth Sanabria:</t>
        </r>
        <r>
          <rPr>
            <sz val="9"/>
            <color indexed="81"/>
            <rFont val="Tahoma"/>
            <family val="2"/>
          </rPr>
          <t xml:space="preserve">
MENOR
CUMPLE
MAYOR
</t>
        </r>
      </text>
    </comment>
    <comment ref="L11" authorId="0" shapeId="0" xr:uid="{00000000-0006-0000-0700-000003000000}">
      <text>
        <r>
          <rPr>
            <b/>
            <sz val="9"/>
            <color indexed="81"/>
            <rFont val="Tahoma"/>
            <family val="2"/>
          </rPr>
          <t>Elizabeth Sanabria:</t>
        </r>
        <r>
          <rPr>
            <sz val="9"/>
            <color indexed="81"/>
            <rFont val="Tahoma"/>
            <family val="2"/>
          </rPr>
          <t xml:space="preserve">
MENOR
CUMPLE
MAYOR
</t>
        </r>
      </text>
    </comment>
    <comment ref="N11" authorId="0" shapeId="0" xr:uid="{00000000-0006-0000-0700-000004000000}">
      <text>
        <r>
          <rPr>
            <b/>
            <sz val="9"/>
            <color indexed="81"/>
            <rFont val="Tahoma"/>
            <family val="2"/>
          </rPr>
          <t>Elizabeth Sanabria:</t>
        </r>
        <r>
          <rPr>
            <sz val="9"/>
            <color indexed="81"/>
            <rFont val="Tahoma"/>
            <family val="2"/>
          </rPr>
          <t xml:space="preserve">
MENOR
CUMPLE
MAYOR
</t>
        </r>
      </text>
    </comment>
    <comment ref="P11" authorId="0" shapeId="0" xr:uid="{00000000-0006-0000-0700-000005000000}">
      <text>
        <r>
          <rPr>
            <b/>
            <sz val="9"/>
            <color indexed="81"/>
            <rFont val="Tahoma"/>
            <family val="2"/>
          </rPr>
          <t>Elizabeth Sanabria:</t>
        </r>
        <r>
          <rPr>
            <sz val="9"/>
            <color indexed="81"/>
            <rFont val="Tahoma"/>
            <family val="2"/>
          </rPr>
          <t xml:space="preserve">
MENOR
CUMPLE
MAYOR
</t>
        </r>
      </text>
    </comment>
    <comment ref="F18" authorId="0" shapeId="0" xr:uid="{00000000-0006-0000-0700-00000600000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xr:uid="{00000000-0006-0000-0700-00000700000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xr:uid="{00000000-0006-0000-0700-00000800000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<sst xmlns="http://schemas.openxmlformats.org/spreadsheetml/2006/main" count="3646" uniqueCount="1473">
  <si>
    <t>N/A</t>
  </si>
  <si>
    <t>PRUEBA</t>
  </si>
  <si>
    <t>ITEM</t>
  </si>
  <si>
    <t>DESCRIPCIÓN</t>
  </si>
  <si>
    <t>EVIDENCIA</t>
  </si>
  <si>
    <t>Orientación de la dirección para gestión de la seguridad de la información</t>
  </si>
  <si>
    <t>BRECHA</t>
  </si>
  <si>
    <t>Descripción</t>
  </si>
  <si>
    <t>Respecto al modelo de seguridad</t>
  </si>
  <si>
    <t>Para entidades de orden nacional obligadas</t>
  </si>
  <si>
    <t>Para entidades de orden territorial A</t>
  </si>
  <si>
    <t>No.</t>
  </si>
  <si>
    <t>Revisión y evaluación</t>
  </si>
  <si>
    <t>Organización Interna</t>
  </si>
  <si>
    <t>Responsabilidades de la dirección</t>
  </si>
  <si>
    <t>Teletrabajo</t>
  </si>
  <si>
    <t xml:space="preserve">ISO </t>
  </si>
  <si>
    <t>POLITICAS DE SEGURIDAD DE LA INFORMACIÓN</t>
  </si>
  <si>
    <t>A.5</t>
  </si>
  <si>
    <t>A.5.1.1</t>
  </si>
  <si>
    <t>Las políticas para seguridad de la información se deberían revisar a intervalos planificados o si ocurren cambios significativos, para asegurar su conveniencia, adecuación y eficacia continuas.</t>
  </si>
  <si>
    <t>A.5.1.2</t>
  </si>
  <si>
    <t>Componente planificación</t>
  </si>
  <si>
    <t>Documento de la política de seguridad y privacidad de la Información</t>
  </si>
  <si>
    <t>3.1 INSTRUMENTO DE EVALUACIÓN: Nivel de cumplimiento de acuerdo al ciglo PHVA del modelo de seguridad</t>
  </si>
  <si>
    <t>NIVEL DE CUMPLIMIENTO ANEXO A ISO 27001</t>
  </si>
  <si>
    <t>A2</t>
  </si>
  <si>
    <t>ORGANIZACIÓN DE LA SEGURIDAD DE LA INFORMACIÓN</t>
  </si>
  <si>
    <t>A.6</t>
  </si>
  <si>
    <t>Separación de deberes / tareas</t>
  </si>
  <si>
    <t>Contacto con las autoridades.</t>
  </si>
  <si>
    <t>Contacto con grupos de interés especiales</t>
  </si>
  <si>
    <t>Seguridad de la información en la gestión de proyectos</t>
  </si>
  <si>
    <t>Roles y responsabilidades para la seguridad de la información</t>
  </si>
  <si>
    <t>No Aplica</t>
  </si>
  <si>
    <t>No aplica.</t>
  </si>
  <si>
    <t>Inexistente</t>
  </si>
  <si>
    <t>Inicial</t>
  </si>
  <si>
    <t>Repetible</t>
  </si>
  <si>
    <t>Definido</t>
  </si>
  <si>
    <t>Gestionado</t>
  </si>
  <si>
    <t>Optimizado</t>
  </si>
  <si>
    <t>Los deberes y áreas de responsabilidad en conflicto se debe separar para reducir las posibilidades de modificación no autorizada o no intencional, o el uso indebido de los activos de la organización.</t>
  </si>
  <si>
    <t>Se deben definir y asignar todas las responsabilidades de la seguridad de la información</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</si>
  <si>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</si>
  <si>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</si>
  <si>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</si>
  <si>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Pregunte sobre las  membrecías en grupos o foros de interés especial en seguridad de la información en los que se encuentran inscritos las personas responsables de la SI.</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</si>
  <si>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</si>
  <si>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Dispositivos Móviles y Teletrabajo</t>
  </si>
  <si>
    <t>Garantizar la seguridad del teletrabajo y uso de dispositivos móviles</t>
  </si>
  <si>
    <t>Política para dispositivos móviles</t>
  </si>
  <si>
    <t>Se deberían adoptar una política y unas medidas de seguridad de soporte, para gestionar los riesgos introducidos por el uso de dispositivos móviles.</t>
  </si>
  <si>
    <t>Se deberían implementar una política y unas medidas de seguridad de soporte, para proteger la información a la que se tiene acceso, que es procesada o almacenada en los lugares en los que se realiza teletrabajo.</t>
  </si>
  <si>
    <t>Componente planificación y modelo de madurez nivel gestionado</t>
  </si>
  <si>
    <t>Antes de asumir el empleo</t>
  </si>
  <si>
    <t>Asegurar que el personal y contratistas comprenden sus responsabilidades y son idóneos en los roles para los que son considerados.</t>
  </si>
  <si>
    <t>Selección e investigación de antecedentes</t>
  </si>
  <si>
    <t>Términos y condiciones del empleo</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</si>
  <si>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</si>
  <si>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</si>
  <si>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 xml:space="preserve"> Durante la ejecución del empleo</t>
  </si>
  <si>
    <t>A.7.1.1</t>
  </si>
  <si>
    <t>A.7.1.2</t>
  </si>
  <si>
    <t>A.7.1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</si>
  <si>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</si>
  <si>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Asegurar que los funcionarios y contratistas tomen consciencia de sus responsabilidades sobre la seguridad de la información y las cumplan.</t>
  </si>
  <si>
    <t>Toma de conciencia, educación y formación en la seguridad de la información</t>
  </si>
  <si>
    <t>Proceso disciplinario</t>
  </si>
  <si>
    <t>A.7.2.1</t>
  </si>
  <si>
    <t>A.7.2.2</t>
  </si>
  <si>
    <t>A.7.2.3</t>
  </si>
  <si>
    <t>La dirección debe exigir a todos los empleados y contratistas la aplicación de la seguridad de la información de acuerdo con las políticas y procedimientos establecidos por la organización.</t>
  </si>
  <si>
    <t>Todos los empleados de la Entidad, y en donde sea pertinente, los contratistas, deben recibir la educación y la formación en toma de conciencia apropiada, y actualizaciones regulares sobre las políticas y procedimientos pertinentes para su cargo.</t>
  </si>
  <si>
    <t>Se debe contar con un proceso disciplinario formal el cual debería ser comunicado, para emprender acciones contra empleados que hayan cometido una violación a la seguridad de la información.</t>
  </si>
  <si>
    <t>Pregunte cual es el proceso disciplinario que se sigue cuando se verifica que ha ocurrido una violación a la seguridad de la información, quien y como se determina la sanción al infractor?</t>
  </si>
  <si>
    <t>Terminación y cambio de empleo</t>
  </si>
  <si>
    <t xml:space="preserve">A.7.3 </t>
  </si>
  <si>
    <t>Terminación o cambio de responsabilidades de empleo</t>
  </si>
  <si>
    <t>A.7.3.1</t>
  </si>
  <si>
    <t>Las responsabilidades y los deberes de seguridad de la información que permanecen válidos después de la terminación o cambio de contrato se deberían definir, comunicar al empleado o contratista y se deberían hacer cumplir.</t>
  </si>
  <si>
    <t>GESTIÓN DE ACTIVOS</t>
  </si>
  <si>
    <t>Inventario de activos</t>
  </si>
  <si>
    <t>Propiedad de los activos</t>
  </si>
  <si>
    <t>Uso aceptable de los activos</t>
  </si>
  <si>
    <t>Devolución de activos</t>
  </si>
  <si>
    <t>A.8.1.1</t>
  </si>
  <si>
    <t>A.8.1.2</t>
  </si>
  <si>
    <t>A.8.1.3</t>
  </si>
  <si>
    <t>A.8.1.4</t>
  </si>
  <si>
    <t>Responsabilidad de los activos</t>
  </si>
  <si>
    <t>A.8.1</t>
  </si>
  <si>
    <t>Identificar los activos organizacionales y definir las responsabilidades de protección apropiadas.</t>
  </si>
  <si>
    <t>Se deben identificar los activos asociados con la información y las instalaciones de procesamiento de información, y se debe elaborar y mantener un inventario de estos activos.</t>
  </si>
  <si>
    <t>Los activos mantenidos en el inventario deben tener un propietario.</t>
  </si>
  <si>
    <t>Se deben identificar, documentar e implementar reglas para el uso aceptable de información y de activos asociados con información e instalaciones de procesamiento de información.</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</si>
  <si>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</si>
  <si>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 xml:space="preserve">
</t>
  </si>
  <si>
    <t xml:space="preserve">Pregunte por la política, procedimiento, directriz o lineamiento que defina el uso aceptable de los activos, verifique que es conocida por los empleados y usuarios de partes externas que usan activos de la Entidad o tienen acceso a ellos. </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</si>
  <si>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</si>
  <si>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A.8.2</t>
  </si>
  <si>
    <t>ASPECTOS DE SEGURIDAD DE LA INFORMACIÓN DE LA GESTIÓN DE LA CONTINUIDAD DEL NEGOCIO</t>
  </si>
  <si>
    <t>A.17</t>
  </si>
  <si>
    <t>A.17.1</t>
  </si>
  <si>
    <t>Continuidad de la seguridad de la información</t>
  </si>
  <si>
    <t xml:space="preserve"> La continuidad de la seguridad de la información debe incluir en los sistemas de gestión de la continuidad del negocio de la Entidad.</t>
  </si>
  <si>
    <t>Planificación de la continuidad de la seguridad de la información</t>
  </si>
  <si>
    <t>Implementación de la continuidad de la seguridad de la información</t>
  </si>
  <si>
    <t>Verificación, revisión y evaluación de la continuidad de la seguridad de la información.</t>
  </si>
  <si>
    <t>Clasificación de información</t>
  </si>
  <si>
    <t>A.17.1.1</t>
  </si>
  <si>
    <t>A.17.1.2</t>
  </si>
  <si>
    <t>A.17.1.3</t>
  </si>
  <si>
    <t>Redundancias</t>
  </si>
  <si>
    <t xml:space="preserve">A.17.2 </t>
  </si>
  <si>
    <t xml:space="preserve"> Asegurar la disponibilidad de las instalaciones de procesamiento de la información.</t>
  </si>
  <si>
    <t>Disponibilidad de instalaciones de procesamiento de información</t>
  </si>
  <si>
    <t>A.17.2.1</t>
  </si>
  <si>
    <t>CUMPLIMIENTO</t>
  </si>
  <si>
    <t>Cumplimiento de requisitos legales y contractuales</t>
  </si>
  <si>
    <t xml:space="preserve">A.18.1 </t>
  </si>
  <si>
    <t>Evitar el incumplimiento de las obligaciones legales, estatutarias, de reglamentación o contractuales relacionadas con seguridad de la información y de cualquier requisito de seguridad.</t>
  </si>
  <si>
    <t>Identificación de la legislación aplicable y de los requisitos contractuales.</t>
  </si>
  <si>
    <t>Derechos de propiedad intelectual.</t>
  </si>
  <si>
    <t>Protección de registros.</t>
  </si>
  <si>
    <t>Protección de los datos y privacidad de la información relacionada con los datos personales.</t>
  </si>
  <si>
    <t>Reglamentación de controles criptográficos.</t>
  </si>
  <si>
    <t>A.18.1.1</t>
  </si>
  <si>
    <t>A.18.1.2</t>
  </si>
  <si>
    <t>A.18.1.3</t>
  </si>
  <si>
    <t>A.18.1.4</t>
  </si>
  <si>
    <t>A.18.1.5</t>
  </si>
  <si>
    <t>A.6.1</t>
  </si>
  <si>
    <t>A.6.1.1</t>
  </si>
  <si>
    <t>A.6.1.2</t>
  </si>
  <si>
    <t>A.6.1.3</t>
  </si>
  <si>
    <t>A.6.1.4</t>
  </si>
  <si>
    <t>A.6.1.5</t>
  </si>
  <si>
    <t>Revisiones de seguridad de la información</t>
  </si>
  <si>
    <t xml:space="preserve">A.18.2 </t>
  </si>
  <si>
    <t>A.6.2</t>
  </si>
  <si>
    <t>Revisión independiente de la seguridad de la información</t>
  </si>
  <si>
    <t>Cumplimiento con las políticas y normas de seguridad.</t>
  </si>
  <si>
    <t>Revisión de cumplimiento técnico.</t>
  </si>
  <si>
    <t>A.6.2.1</t>
  </si>
  <si>
    <t>A.6.2.2</t>
  </si>
  <si>
    <t>A.18.2.1</t>
  </si>
  <si>
    <t>A.18.2.2</t>
  </si>
  <si>
    <t>A.18.2.3</t>
  </si>
  <si>
    <t>Asegurar que la información recibe un nivel apropiado de protección, de acuerdo con su importancia para la Entidad.</t>
  </si>
  <si>
    <t>Clasificación de la información</t>
  </si>
  <si>
    <t>Etiquetado de la información</t>
  </si>
  <si>
    <t>Manejo de activos</t>
  </si>
  <si>
    <t>A.8.2.1</t>
  </si>
  <si>
    <t>A.8.2.2</t>
  </si>
  <si>
    <t>A.8.2.3</t>
  </si>
  <si>
    <t>Manejo de medios</t>
  </si>
  <si>
    <t xml:space="preserve">A.8.3 </t>
  </si>
  <si>
    <t>Evitar la divulgación, la modificación, el retiro o la destrucción no autorizados de la información almacenada en los medios.</t>
  </si>
  <si>
    <t xml:space="preserve">Gestión de medios removibles </t>
  </si>
  <si>
    <t>Disposición de los medios</t>
  </si>
  <si>
    <t>Transferencia de medios físicos</t>
  </si>
  <si>
    <t>A.8.3.1</t>
  </si>
  <si>
    <t>A.8.3.2</t>
  </si>
  <si>
    <t>A.8.3.3</t>
  </si>
  <si>
    <t>La información se debería clasificar en función de los requisitos legales, valor, criticidad y susceptibilidad a divulgación o a modificación no autorizada.</t>
  </si>
  <si>
    <t>Proteger los intereses de la Entidad como parte del proceso de cambio o terminación de empleo.</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</si>
  <si>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</si>
  <si>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</si>
  <si>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</si>
  <si>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</si>
  <si>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</si>
  <si>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</si>
  <si>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 xml:space="preserve">Solicite la relación de requisitos legales, reglamentarios, estatutarios, que le aplican a la Entidad (Normograma). 
Indague si existe un responsable de identificarlos y se definen los responsables para su cumplimiento.
</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</si>
  <si>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</si>
  <si>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</si>
  <si>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</si>
  <si>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n/a</t>
  </si>
  <si>
    <t>SEGURIDAD DE LOS RECURSOS HUMANOS</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</si>
  <si>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</si>
  <si>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</si>
  <si>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</si>
  <si>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ENTIDAD EVALUADA</t>
  </si>
  <si>
    <t>FECHAS DE EVALUACIÓN</t>
  </si>
  <si>
    <t>CONTACTO</t>
  </si>
  <si>
    <t>Analisis de Contexto</t>
  </si>
  <si>
    <t>Mapa de Procesos</t>
  </si>
  <si>
    <t>Organigrama</t>
  </si>
  <si>
    <t>ELABORADO POR</t>
  </si>
  <si>
    <t xml:space="preserve">
FTIC-LP-09-15
INSTRUMENTO DE IDENTIFICACIÓN DE LA LINEA BASE DE SEGURIDAD ADMINISTRATIVA Y TÉCNICA
HOJA LEVANTAMIENTO DE INFORMACIÓN</t>
  </si>
  <si>
    <t>Tipo Entidad</t>
  </si>
  <si>
    <t>TIPOS DE ENTIDAD</t>
  </si>
  <si>
    <t>De orden nacional</t>
  </si>
  <si>
    <t>De orden territorial A</t>
  </si>
  <si>
    <t>De orden territorial B o C</t>
  </si>
  <si>
    <t>PHVA</t>
  </si>
  <si>
    <t>CARGO</t>
  </si>
  <si>
    <t xml:space="preserve">Responsable de SI </t>
  </si>
  <si>
    <t>Responsable de TICs</t>
  </si>
  <si>
    <t>Gestión humana</t>
  </si>
  <si>
    <t>Responsable de compras y adquisiciones</t>
  </si>
  <si>
    <t>Responsable de la seguridad física</t>
  </si>
  <si>
    <t>Procedimientos de operación documentados</t>
  </si>
  <si>
    <t>Gestión de cambios</t>
  </si>
  <si>
    <t>Protección contra código malicioso</t>
  </si>
  <si>
    <t>Gestión de la vulnerabilidad técnica</t>
  </si>
  <si>
    <t>Responsable de la continuidad</t>
  </si>
  <si>
    <t>Control interno</t>
  </si>
  <si>
    <t xml:space="preserve">TEMA </t>
  </si>
  <si>
    <t>Responsable SI</t>
  </si>
  <si>
    <t>P.1</t>
  </si>
  <si>
    <t>Alcande MSPI (Modelo de Seguridad y Privacidad de la Información)</t>
  </si>
  <si>
    <t>NIVEL DE CUMPLIMIENTO PHVA</t>
  </si>
  <si>
    <t>Se debe determinar los límites y la aplicabilidad del SGSI para establecer su alcance.</t>
  </si>
  <si>
    <t>Políticas de seguridad y privacidad de la información</t>
  </si>
  <si>
    <t>P.2</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</si>
  <si>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</si>
  <si>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</si>
  <si>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</si>
  <si>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</si>
  <si>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COMPONENTE</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</si>
  <si>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</si>
  <si>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</si>
  <si>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Identificación y valoración de riesgos</t>
  </si>
  <si>
    <t>Metodología de análisis y valoración de riesgos e informe de análisis de riesgos</t>
  </si>
  <si>
    <t>Tratamiento de riesgos de seguridad de la información</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</si>
  <si>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</si>
  <si>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</si>
  <si>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Componente planeación</t>
  </si>
  <si>
    <t>P.8</t>
  </si>
  <si>
    <t>P.9</t>
  </si>
  <si>
    <t>P.10</t>
  </si>
  <si>
    <t>Plan y Estrategia de transisicón de IPv4 a IPv6</t>
  </si>
  <si>
    <t>DOMINIO</t>
  </si>
  <si>
    <t>PROMEDIO</t>
  </si>
  <si>
    <t>CONTROL DE ACCESO</t>
  </si>
  <si>
    <t>CRIPTOGRAFÍA</t>
  </si>
  <si>
    <t>SEGURIDAD FÍSICA Y DEL ENTORNO</t>
  </si>
  <si>
    <t>SEGURIDAD DE LAS OPERACIONES</t>
  </si>
  <si>
    <t>SEGURIDAD DE LAS COMUNICACIONES</t>
  </si>
  <si>
    <t>ADQUISICIÓN, DESARROLLO Y MANTENIMIENTO DE SISTEMAS</t>
  </si>
  <si>
    <t>GESTIÓN DE INCIDENTES DE SEGURIDAD DE LA INFORMACIÓN</t>
  </si>
  <si>
    <t>Calificación Actual</t>
  </si>
  <si>
    <t>Calificación Objetivo</t>
  </si>
  <si>
    <t>Responsable de SI</t>
  </si>
  <si>
    <t>Gestión Humana</t>
  </si>
  <si>
    <t>Responsable de la Continuidad</t>
  </si>
  <si>
    <t>PLANIFICACIÓN</t>
  </si>
  <si>
    <t>I.1</t>
  </si>
  <si>
    <t>Planificación y control operacional</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</si>
  <si>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</si>
  <si>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</si>
  <si>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Implementación de controles</t>
  </si>
  <si>
    <t>Grado de implementación de controles del Anexo A de la ISO 27001</t>
  </si>
  <si>
    <t>I.2</t>
  </si>
  <si>
    <t>I.3</t>
  </si>
  <si>
    <t>Implementación del plan de tratamiento de riesgos</t>
  </si>
  <si>
    <t>Porcentaje de avance en la ejecución de los planes de tratamiento</t>
  </si>
  <si>
    <t>Verifique los compromisos de avance en el plan de tratamiento de riesgos y el grado de cumplimiento de los mismos y genere un dato con el porcentaje de avance.</t>
  </si>
  <si>
    <t>I.4</t>
  </si>
  <si>
    <t>Implementación del plan de estrategia de transición de IPv4 a IPv6</t>
  </si>
  <si>
    <t>Porcentaje de avance en la ejecución de la de estrategia de transición de IPv4 a IPv6</t>
  </si>
  <si>
    <t>I.5</t>
  </si>
  <si>
    <t>Indicadores de gestión del MSPI</t>
  </si>
  <si>
    <t>Indicadores de gestión del MSPI definidos</t>
  </si>
  <si>
    <t>IMPLEMENTACIÓN</t>
  </si>
  <si>
    <t>E.1</t>
  </si>
  <si>
    <t>Plan de seguimiento, evaluación y análisis del MSPI</t>
  </si>
  <si>
    <t>Solicite y evalue el documento con el plan de seguimiento, evaluación, análisis y resultadosdel MSPI, revisado y aprobado por la alta Dirección.</t>
  </si>
  <si>
    <t>Solicite los Indicadores de gestión del MSPI definidos, revisados y aprobados por la alta Dirección.</t>
  </si>
  <si>
    <t>E.2</t>
  </si>
  <si>
    <t>Auditoría Interna</t>
  </si>
  <si>
    <t>Plan de auditoría interna</t>
  </si>
  <si>
    <t>Documento con el plan de auditorías internas y resultados, de acuerdo a lo establecido en el plan de auditorías, revisado y aprobado por la alta Dirección.</t>
  </si>
  <si>
    <t>E.3</t>
  </si>
  <si>
    <t>Evaluación del plan de tratamiento de riesgos</t>
  </si>
  <si>
    <t>Evaluación y seguimiento a los compromisos establecidos para ejecutar el plan de tratamiento de riesgos.</t>
  </si>
  <si>
    <t>Resultado del seguimiento, evaluación y análisis del plan de tratamiento de riesgos, revisado y aprobado por la alta Dirección.</t>
  </si>
  <si>
    <t>EVALUACIÓN DE DESEMPEÑO</t>
  </si>
  <si>
    <t>M.1</t>
  </si>
  <si>
    <t>Plan para evaluar el desempeño y eficacia del MSPI a través de instrumentos que permita determinar la efectividad de la implantación del MSPI.</t>
  </si>
  <si>
    <t>Resultados consolidados del componente evaluación de desempeño</t>
  </si>
  <si>
    <t>M.2</t>
  </si>
  <si>
    <t xml:space="preserve">Solicite y evalue el documento con el plan de seguimiento, evaluación y análisis para el  MSPI, revisado y aprobado por la alta Dirección. </t>
  </si>
  <si>
    <t>Comunicación delos resultados y plan para subsanar los hallazgos y oportunidades de mejora.</t>
  </si>
  <si>
    <t>MEJORA CONTINUA</t>
  </si>
  <si>
    <t>AVANCE PHVA</t>
  </si>
  <si>
    <t>Planificación</t>
  </si>
  <si>
    <t>Implementación</t>
  </si>
  <si>
    <t>Evaluación de desempeño</t>
  </si>
  <si>
    <t>Mejora continua</t>
  </si>
  <si>
    <t>TOTAL</t>
  </si>
  <si>
    <t>A.9</t>
  </si>
  <si>
    <t>REQUISITOS DEL NEGOCIO PARA CONTROL DE ACCESO</t>
  </si>
  <si>
    <t>Se debe limitar el acceso a información y a instalaciones de procesamiento de información.</t>
  </si>
  <si>
    <t>A.10</t>
  </si>
  <si>
    <t>A.9.1</t>
  </si>
  <si>
    <t>Política de control de acceso</t>
  </si>
  <si>
    <t>Acceso a redes y a servicios en red</t>
  </si>
  <si>
    <t>Se debe establecer, documentar y revisar una política de control de acceso con base en los requisitos del negocio y de seguridad de la información.</t>
  </si>
  <si>
    <t>Se debe permitir acceso de los usuarios a la red y a los servicios de red para los que hayan sido autorizados específicamente.</t>
  </si>
  <si>
    <t>A.9.1.1</t>
  </si>
  <si>
    <t>A.9.1.2</t>
  </si>
  <si>
    <t xml:space="preserve">A.9.2 </t>
  </si>
  <si>
    <t xml:space="preserve">A.9.2.1 </t>
  </si>
  <si>
    <t>A.9.2.2</t>
  </si>
  <si>
    <t>A.9.2.3</t>
  </si>
  <si>
    <t>A.9.2.4</t>
  </si>
  <si>
    <t>A.9.2.5</t>
  </si>
  <si>
    <t>A.9.2.6</t>
  </si>
  <si>
    <t>GESTIÓN DE ACCESO DE USUARIOS</t>
  </si>
  <si>
    <t>Registro y cancelación del registro de usuarios</t>
  </si>
  <si>
    <t xml:space="preserve"> Suministro de acceso de usuarios</t>
  </si>
  <si>
    <t>Gestión de derechos de acceso privilegiado</t>
  </si>
  <si>
    <t>Gestión de información de autenticación secreta de usuarios</t>
  </si>
  <si>
    <t>Revisión de los derechos de acceso de usuarios</t>
  </si>
  <si>
    <t>Retiro o ajuste de los derechos de acceso</t>
  </si>
  <si>
    <t>Se debe asegurar el acceso de los usuarios autorizados y evitar el acceso no autorizado a sistemas y servicios.</t>
  </si>
  <si>
    <t>Se debe implementar un proceso formal de registro y de cancelación de registro de usuarios, para posibilitar la asignación de los derechos de acceso.</t>
  </si>
  <si>
    <t>Se debe implementar un proceso de suministro de acceso formal de usuarios para asignar o revocar los derechos de acceso a todo tipo de usuarios para todos los sistemas y servicios.</t>
  </si>
  <si>
    <t>Se debe restringir y controlar la asignación y uso de derechos de acceso privilegiado.</t>
  </si>
  <si>
    <t>La asignación de información de autenticación secreta se debe controlar por medio de un proceso de gestión formal.</t>
  </si>
  <si>
    <t>Los propietarios de los activos deben revisar los derechos de acceso de los usuarios, a intervalos regulares.</t>
  </si>
  <si>
    <t>Los derechos de acceso de todos los empleados y de usuarios externos a la información y a las instalaciones de procesamiento de información se deben retirar al terminar su empleo, contrato o acuerdo, o se deben ajustar cuando se hagan cambios.</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</si>
  <si>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</si>
  <si>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</si>
  <si>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</si>
  <si>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</si>
  <si>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</si>
  <si>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</si>
  <si>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RESPONSABILIDADES DE LOS USUARIOS</t>
  </si>
  <si>
    <t>Uso de información de autenticación secreta</t>
  </si>
  <si>
    <t>Hacer que los usuarios rindan cuentas por la salvaguarda de su información de autenticación.</t>
  </si>
  <si>
    <t>Se debe exigir a los usuarios que cumplan las prácticas de la organización para el uso de información de autenticación secreta.</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</si>
  <si>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</si>
  <si>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 xml:space="preserve">A.9.3 </t>
  </si>
  <si>
    <t xml:space="preserve">A.9.3.1 </t>
  </si>
  <si>
    <t>CONTROL DE ACCESO A SISTEMAS Y APLICACIONES</t>
  </si>
  <si>
    <t>Restricción de acceso a la información</t>
  </si>
  <si>
    <t>Procedimiento de ingreso seguro</t>
  </si>
  <si>
    <t>Sistema de gestión de contraseñas</t>
  </si>
  <si>
    <t>Uso de programas utilitarios privilegiados</t>
  </si>
  <si>
    <t>Control de acceso a códigos fuente de programas</t>
  </si>
  <si>
    <t>Se debe evitar el acceso no autorizado a sistemas y aplicaciones.</t>
  </si>
  <si>
    <t>El acceso a la información y a las funciones de los sistemas de las aplicaciones se debería restringir de acuerdo con la política de control de acceso.</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</si>
  <si>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</si>
  <si>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</si>
  <si>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Se debe restringir y controlar estrictamente el uso de programas utilitarios que pudieran tener capacidad de anular el sistema y los controles de las aplicaciones.</t>
  </si>
  <si>
    <t>Se debe restringir el acceso a los códigos fuente de los programas.</t>
  </si>
  <si>
    <t xml:space="preserve">A.9.4 </t>
  </si>
  <si>
    <t xml:space="preserve">A.9.4.1 </t>
  </si>
  <si>
    <t>A.9.4.2</t>
  </si>
  <si>
    <t>A.9.4.3</t>
  </si>
  <si>
    <t>A.9.4.4</t>
  </si>
  <si>
    <t xml:space="preserve">A.9.4.5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</si>
  <si>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</si>
  <si>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</si>
  <si>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</si>
  <si>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</si>
  <si>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</si>
  <si>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Asegurar el uso apropiado y eficaz de la criptografía para proteger la confidencialidad, la autenticidad y/o la integridad de la información.</t>
  </si>
  <si>
    <t>Se debe desarrollar e implementar una política sobre el uso de controles criptográficos para la protección de la información.</t>
  </si>
  <si>
    <t>Se debe desarrollar e implementar una política sobre el uso, protección y tiempo de vida de las llaves criptográficas durante todo su ciclo de vida.</t>
  </si>
  <si>
    <t>CONTROLES CRIPTOGRÁFICOS</t>
  </si>
  <si>
    <t>Política sobre el uso de controles criptográficos</t>
  </si>
  <si>
    <t>Gestión de llaves</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</si>
  <si>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</si>
  <si>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</si>
  <si>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 xml:space="preserve">A.10.1 </t>
  </si>
  <si>
    <t xml:space="preserve">A.10.1.1 </t>
  </si>
  <si>
    <t>A.10.1.2</t>
  </si>
  <si>
    <t>A.11</t>
  </si>
  <si>
    <t>ÁREAS SEGURAS</t>
  </si>
  <si>
    <t>Perímetro de seguridad física</t>
  </si>
  <si>
    <t>Controles físicos de entrada</t>
  </si>
  <si>
    <t>Seguridad de oficinas, recintos e instalaciones</t>
  </si>
  <si>
    <t>Protección contra amenazas externas y ambientales</t>
  </si>
  <si>
    <t>Trabajo en áreas seguras</t>
  </si>
  <si>
    <t>Áreas de despacho y carga</t>
  </si>
  <si>
    <t>EQUIPOS</t>
  </si>
  <si>
    <t>Ubicación y protección de los equipos</t>
  </si>
  <si>
    <t>Servicios de suministro</t>
  </si>
  <si>
    <t>Seguridad del cableado</t>
  </si>
  <si>
    <t>Mantenimiento de equipos</t>
  </si>
  <si>
    <t>Retiro de activos</t>
  </si>
  <si>
    <t>Seguridad de equipos y activos fuera de las instalaciones</t>
  </si>
  <si>
    <t>Disposición segura o reutilización de equipos</t>
  </si>
  <si>
    <t>Equipos de usuario desatendidos</t>
  </si>
  <si>
    <t>Política de escritorio limpio y pantalla limpia</t>
  </si>
  <si>
    <t>Prevenir el acceso físico no autorizado, el daño y la interferencia a la información y a las instalaciones de procesamiento de información de la organización.</t>
  </si>
  <si>
    <t>Se debe definir y usar perímetros de seguridad, y usarlos para proteger áreas que contengan información sensible o crítica, e instalaciones de manejo de información.</t>
  </si>
  <si>
    <t>Las áreas seguras se deben proteger mediante controles de entrada apropiados para asegurar que solamente se permite el acceso a personal autorizado.</t>
  </si>
  <si>
    <t>Se debe diseñar y aplicar seguridad física a oficinas, recintos e instalaciones.</t>
  </si>
  <si>
    <t>Se debe diseñar y aplicar protección física contra desastres naturales, ataques maliciosos o accidentes.</t>
  </si>
  <si>
    <t>Se debe diseñar y aplicar procedimientos para trabajo en áreas seguras.</t>
  </si>
  <si>
    <t>Se debe controlar los puntos de acceso tales como áreas de despacho y de carga, y otros puntos en donde pueden entrar personas no autorizadas, y si es posible, aislarlos de las instalaciones de procesamiento de información para evitar el acceso no autorizado.</t>
  </si>
  <si>
    <t>Prevenir la pérdida, daño, robo o compromiso de activos, y la interrupción de las operaciones de la organización.</t>
  </si>
  <si>
    <t>Los equipos deben estar ubicados y protegidos para reducir los riesgos de amenazas y peligros del entorno, y las oportunidades para acceso no autorizado.</t>
  </si>
  <si>
    <t>Los equipos se deben proteger contra fallas de energía y otras interrupciones causadas por fallas en los servicios de suministro.</t>
  </si>
  <si>
    <t>El cableado de potencia y de telecomunicaciones que porta datos o soporta servicios de información deben estar protegido contra interceptación, interferencia o daño.</t>
  </si>
  <si>
    <t>Los equipos se deben mantener correctamente para asegurar su disponibilidad e integridad continuas.</t>
  </si>
  <si>
    <t>Los equipos, información o software no se deben retirar de su sitio sin autorización previa.</t>
  </si>
  <si>
    <t>Se debe aplicar medidas de seguridad a los activos que se encuentran fuera de las instalaciones de la organización, teniendo en cuenta los diferentes riesgos de trabajar fuera de dichas instalaciones.</t>
  </si>
  <si>
    <t>Se debe verificar todos los elementos de equipos que contengan medios de almacenamiento, para asegurar que cualquier dato sensible o software con licencia haya sido retirado o sobrescrito en forma segura antes de su disposición o reusó.</t>
  </si>
  <si>
    <t>Los usuarios deben asegurarse de que a los equipos desatendidos se les dé protección apropiada.</t>
  </si>
  <si>
    <t>Se debe adoptar una política de escritorio limpio para los papeles y medios de almacenamiento removibles, y una política de pantalla limpia en las instalaciones de procesamiento de información.</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</si>
  <si>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</si>
  <si>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</si>
  <si>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</si>
  <si>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</si>
  <si>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</si>
  <si>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</si>
  <si>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A.11.1</t>
  </si>
  <si>
    <t xml:space="preserve">A.11.1.1 </t>
  </si>
  <si>
    <t xml:space="preserve">A.11.1.2 </t>
  </si>
  <si>
    <t>A.11.1.3</t>
  </si>
  <si>
    <t>A.11.1.4</t>
  </si>
  <si>
    <t xml:space="preserve">A.11.1.5 </t>
  </si>
  <si>
    <t>A.11.1.6</t>
  </si>
  <si>
    <t xml:space="preserve">A.11.2 </t>
  </si>
  <si>
    <t xml:space="preserve">A.11.2.1 </t>
  </si>
  <si>
    <t>A.11.2.2</t>
  </si>
  <si>
    <t xml:space="preserve">A.11.2.3 </t>
  </si>
  <si>
    <t xml:space="preserve">A.11.2.4 </t>
  </si>
  <si>
    <t>A.11.2.5</t>
  </si>
  <si>
    <t>A.11.2.6</t>
  </si>
  <si>
    <t>A.11.2.7</t>
  </si>
  <si>
    <t xml:space="preserve">A.11.2.8 </t>
  </si>
  <si>
    <t>A.11.2.9</t>
  </si>
  <si>
    <t>A.12</t>
  </si>
  <si>
    <t>PROCEDIMIENTOS OPERACIONALES Y RESPONSABILIDADES</t>
  </si>
  <si>
    <t>Asegurar las operaciones correctas y seguras de las instalaciones de procesamiento de información.</t>
  </si>
  <si>
    <t>Los procedimientos de operación se deben documentar y poner a disposición de todos los usuarios que los necesiten.</t>
  </si>
  <si>
    <t>Se debe controlar los cambios en la organización, en los procesos de negocio, en las instalaciones y en los sistemas de procesamiento de información que afectan la seguridad de la información.</t>
  </si>
  <si>
    <t>Gestión de capacidad</t>
  </si>
  <si>
    <t>Para asegurar el desempeño requerido del sistema se debe hacer seguimiento al uso de los recursos, hacer los ajustes, y hacer proyecciones de los requisitos sobre la capacidad futura.</t>
  </si>
  <si>
    <t>Separación de los ambientes de desarrollo, pruebas y operación</t>
  </si>
  <si>
    <t>Se debe separar los ambientes de desarrollo, prueba y operación, para reducir los riesgos de acceso o cambios no autorizados al ambiente de operación.</t>
  </si>
  <si>
    <t>PROTECCIÓN CONTRA CÓDIGOS MALICIOSOS</t>
  </si>
  <si>
    <t>Asegurarse de que la información y las instalaciones de procesamiento de información estén protegidas contra códigos maliciosos.</t>
  </si>
  <si>
    <t>Controles contra códigos maliciosos</t>
  </si>
  <si>
    <t>Se debe implementar controles de detección, de prevención y de recuperación, combinados con la toma de conciencia apropiada de los usuarios, para proteger contra códigos maliciosos.</t>
  </si>
  <si>
    <t>COPIAS DE RESPALDO</t>
  </si>
  <si>
    <t>Proteger contra la pérdida de datos.</t>
  </si>
  <si>
    <t>Respaldo de la información</t>
  </si>
  <si>
    <t>Se debe hacer copias de respaldo de la información, del software e imágenes de los sistemas, y ponerlas a prueba regularmente de acuerdo con una política de copias de respaldo aceptada.</t>
  </si>
  <si>
    <t>REGISTRO Y SEGUIMIENTO</t>
  </si>
  <si>
    <t>Registrar eventos y generar evidencia.</t>
  </si>
  <si>
    <t>Registro de eventos</t>
  </si>
  <si>
    <t>Se debe elaborar, conservar y revisar regularmente los registros acerca de actividades del usuario, excepciones, fallas y eventos de seguridad de la información.</t>
  </si>
  <si>
    <t>Protección de la información de registro</t>
  </si>
  <si>
    <t>Las instalaciones y la información de registro se deben proteger contra alteración y acceso no autorizado.</t>
  </si>
  <si>
    <t>Registros del administrador y del operador</t>
  </si>
  <si>
    <t>Las actividades del administrador y del operador del sistema se debe registrar, y los registros se deben proteger y revisar con regularidad.</t>
  </si>
  <si>
    <t>Sincronización de relojes</t>
  </si>
  <si>
    <t>Los relojes de todos los sistemas de procesamiento de información pertinentes dentro de una organización o ámbito de seguridad se deben sincronizar con una única fuente de referencia de tiempo.</t>
  </si>
  <si>
    <t>CONTROL DE SOFTWARE OPERACIONAL</t>
  </si>
  <si>
    <t>Asegurar la integridad de los sistemas operacionales.</t>
  </si>
  <si>
    <t>Instalación de software en sistemas operativos</t>
  </si>
  <si>
    <t>Se debe implementar procedimientos para controlar la instalación de software en sistemas operativos.</t>
  </si>
  <si>
    <t>GESTIÓN DE LA VULNERABILIDAD TÉCNICA</t>
  </si>
  <si>
    <t>Prevenir el aprovechamiento de las vulnerabilidades técnicas.</t>
  </si>
  <si>
    <t>Gestión de las vulnerabilidades técnicas</t>
  </si>
  <si>
    <t>Se debe obtener oportunamente información acerca de las vulnerabilidades técnicas de los sistemas de información que se usen; evaluar la exposición de la organización a estas vulnerabilidades, y tomar las medidas apropiadas para tratar el riesgo asociado.</t>
  </si>
  <si>
    <t>Restricciones sobre la instalación de software</t>
  </si>
  <si>
    <t>Se debe establecer e implementar las reglas para la instalación de software por parte de los usuarios.</t>
  </si>
  <si>
    <t>CONSIDERACIONES SOBRE AUDITORÍAS DE SISTEMAS DE INFORMACIÓN</t>
  </si>
  <si>
    <t>Minimizar el impacto de las actividades de auditoría sobre los sistemas operacionales.</t>
  </si>
  <si>
    <t>Controles sobre auditorías de sistemas de información</t>
  </si>
  <si>
    <t>Los requisitos y actividades de auditoría que involucran la verificación de los sistemas operativos se debe planificar y acordar cuidadosamente para minimizar las interrupciones en los procesos del negocio.</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</si>
  <si>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</si>
  <si>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</si>
  <si>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</si>
  <si>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</si>
  <si>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 xml:space="preserve">A.12.1 </t>
  </si>
  <si>
    <t xml:space="preserve">A.12.1.1 </t>
  </si>
  <si>
    <t>A.12.1.2</t>
  </si>
  <si>
    <t xml:space="preserve">A.12.1.3 </t>
  </si>
  <si>
    <t xml:space="preserve">A.12.1.4 </t>
  </si>
  <si>
    <t xml:space="preserve">A.12.2 </t>
  </si>
  <si>
    <t xml:space="preserve">A.12.2.1 </t>
  </si>
  <si>
    <t xml:space="preserve">A.12.3 </t>
  </si>
  <si>
    <t xml:space="preserve">A.12.3.1 </t>
  </si>
  <si>
    <t xml:space="preserve">A.12.4 </t>
  </si>
  <si>
    <t xml:space="preserve">A.12.4.1 </t>
  </si>
  <si>
    <t xml:space="preserve">A.12.4.2 </t>
  </si>
  <si>
    <t xml:space="preserve">A.12.4.3 </t>
  </si>
  <si>
    <t xml:space="preserve">A.12.4.4 </t>
  </si>
  <si>
    <t>A.12.5</t>
  </si>
  <si>
    <t xml:space="preserve">A.12.5.1 </t>
  </si>
  <si>
    <t xml:space="preserve">A.12.6 </t>
  </si>
  <si>
    <t xml:space="preserve">A.12.6.1 </t>
  </si>
  <si>
    <t xml:space="preserve">A.12.6.2 </t>
  </si>
  <si>
    <t xml:space="preserve">A.12.7 </t>
  </si>
  <si>
    <t xml:space="preserve">A.12.7.1 </t>
  </si>
  <si>
    <t>A.13</t>
  </si>
  <si>
    <t>GESTIÓN DE LA SEGURIDAD DE LAS REDES</t>
  </si>
  <si>
    <t>Asegurar la protección de la información en las redes, y sus instalaciones de procesamiento de información de soporte.</t>
  </si>
  <si>
    <t>Controles de redes</t>
  </si>
  <si>
    <t>Las redes se deben gestionar y controlar para proteger la información en sistemas y aplicaciones.</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</si>
  <si>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</si>
  <si>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</si>
  <si>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Separación en las redes</t>
  </si>
  <si>
    <t>Los grupos de servicios de información, usuarios y sistemas de información se deben separar en las redes.</t>
  </si>
  <si>
    <t>TRANSFERENCIA DE INFORMACIÓN</t>
  </si>
  <si>
    <t>Mantener la seguridad de la información transferida dentro de una organización y con cualquier entidad externa.</t>
  </si>
  <si>
    <t>Políticas y procedimientos de transferencia de información</t>
  </si>
  <si>
    <t>Se debe contar con políticas, procedimientos y controles de transferencia formales para proteger la transferencia de información mediante el uso de todo tipo de instalaciones de comunicación.</t>
  </si>
  <si>
    <t>Acuerdos sobre transferencia de información</t>
  </si>
  <si>
    <t>Los acuerdos deben tener en cuenta la transferencia segura de información del negocio entre la organización y las partes externas.</t>
  </si>
  <si>
    <t>Mensajería electrónica</t>
  </si>
  <si>
    <t>Se debe proteger adecuadamente la información incluida en la mensajería electrónica.</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</si>
  <si>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</si>
  <si>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</si>
  <si>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A.13.1 </t>
  </si>
  <si>
    <t xml:space="preserve">A.13.1.1 </t>
  </si>
  <si>
    <t xml:space="preserve">A.13.1.2 </t>
  </si>
  <si>
    <t xml:space="preserve">A.13.1.3 </t>
  </si>
  <si>
    <t>A.13.2</t>
  </si>
  <si>
    <t xml:space="preserve">A.13.2.1 </t>
  </si>
  <si>
    <t xml:space="preserve">A.13.2.2 </t>
  </si>
  <si>
    <t xml:space="preserve">A.13.2.3 </t>
  </si>
  <si>
    <t xml:space="preserve">A.13.2.4 </t>
  </si>
  <si>
    <t>REQUISITOS DE SEGURIDAD DE LOS SISTEMAS DE INFORMACIÓN</t>
  </si>
  <si>
    <t>Asegurar que la seguridad de la información sea una parte integral de los sistemas de información durante todo el ciclo de vida. Esto incluye también los requisitos para sistemas de información que prestan servicios en redes públicas.</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</si>
  <si>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</si>
  <si>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</si>
  <si>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</si>
  <si>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</si>
  <si>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</si>
  <si>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</si>
  <si>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SEGURIDAD EN LOS PROCESOS DE DESARROLLO Y DE SOPORTE</t>
  </si>
  <si>
    <t>Asegurar de que la seguridad de la información esté diseñada e implementada dentro del ciclo de vida de desarrollo de los sistemas de información.</t>
  </si>
  <si>
    <t>Política de desarrollo seguro</t>
  </si>
  <si>
    <t>Se debe establecer y aplicar reglas para el desarrollo de software y de sistemas, a los desarrollos que se dan dentro de la organización.</t>
  </si>
  <si>
    <t>Procedimientos de control de cambios en sistemas</t>
  </si>
  <si>
    <t>Los cambios a los sistemas dentro del ciclo de vida de desarrollo se debe controlar mediante el uso de procedimientos formales de control de cambios.</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</si>
  <si>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</si>
  <si>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</si>
  <si>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Restricciones en los cambios a los paquetes de software</t>
  </si>
  <si>
    <t>Se deben desalentar las modificaciones a los paquetes de software, que se deben limitar a los cambios necesarios, y todos los cambios se deben controlar estrictamente.</t>
  </si>
  <si>
    <t>Principios de construcción de sistemas seguros</t>
  </si>
  <si>
    <t>Se deben establecer, documentar y mantener principios para la construcción de sistemas seguros, y aplicarlos a cualquier actividad de implementación de sistemas de información.</t>
  </si>
  <si>
    <t>Ambiente de desarrollo seguro</t>
  </si>
  <si>
    <t>Las organizaciones deben establecer y proteger adecuadamente los ambientes de desarrollo seguros para las tareas de desarrollo e integración de sistemas que comprendan todo el ciclo de vida de desarrollo de sistemas.</t>
  </si>
  <si>
    <t>Desarrollo contratado externamente</t>
  </si>
  <si>
    <t>La organización debe supervisar y hacer seguimiento de la actividad de desarrollo de sistemas contratados externamente.</t>
  </si>
  <si>
    <t>Pruebas de seguridad de sistemas</t>
  </si>
  <si>
    <t>Durante el desarrollo se debe llevar a cabo pruebas de funcionalidad de la seguridad.</t>
  </si>
  <si>
    <t>Prueba de aceptación de sistemas</t>
  </si>
  <si>
    <t>Para los sistemas de información nuevos, actualizaciones y nuevas versiones, se debe establecer programas de prueba para aceptación y criterios de aceptación relacionados.</t>
  </si>
  <si>
    <t>DATOS DE PRUEBA</t>
  </si>
  <si>
    <t>Asegurar la protección de los datos usados para pruebas.</t>
  </si>
  <si>
    <t>Protección de datos de prueba</t>
  </si>
  <si>
    <t>Los datos de ensayo se deben seleccionar, proteger y controlar cuidadosamente.</t>
  </si>
  <si>
    <t xml:space="preserve">A.14.1 </t>
  </si>
  <si>
    <t xml:space="preserve">A.14.1.1 </t>
  </si>
  <si>
    <t xml:space="preserve">A.14.1.2 </t>
  </si>
  <si>
    <t xml:space="preserve">A.14.1.3 </t>
  </si>
  <si>
    <t xml:space="preserve">A.14.2 </t>
  </si>
  <si>
    <t>A.14.2.1</t>
  </si>
  <si>
    <t xml:space="preserve">A.14.2.2 </t>
  </si>
  <si>
    <t xml:space="preserve">A.14.2.3 </t>
  </si>
  <si>
    <t xml:space="preserve">A.14.2.4 </t>
  </si>
  <si>
    <t xml:space="preserve">A.14.2.5 </t>
  </si>
  <si>
    <t>A.14.2.6</t>
  </si>
  <si>
    <t xml:space="preserve">A.14.2.7 </t>
  </si>
  <si>
    <t>A.14.2.8</t>
  </si>
  <si>
    <t xml:space="preserve">A.14.2.9 </t>
  </si>
  <si>
    <t xml:space="preserve">A.14.3 </t>
  </si>
  <si>
    <t xml:space="preserve">A.14.3.1 </t>
  </si>
  <si>
    <t>A.16</t>
  </si>
  <si>
    <t>A.14</t>
  </si>
  <si>
    <t xml:space="preserve">A.16.1 </t>
  </si>
  <si>
    <t xml:space="preserve">A.16.1.2 </t>
  </si>
  <si>
    <t xml:space="preserve">A.16.1.3 </t>
  </si>
  <si>
    <t xml:space="preserve">A.16.1.4 </t>
  </si>
  <si>
    <t xml:space="preserve">A.16.1.5 </t>
  </si>
  <si>
    <t xml:space="preserve">A.16.1.6 </t>
  </si>
  <si>
    <t xml:space="preserve">A.16.1.7 </t>
  </si>
  <si>
    <t>GESTIÓN DE INCIDENTES Y MEJORAS EN LA SEGURIDAD DE LA INFORMACIÓN</t>
  </si>
  <si>
    <t>Asegurar un enfoque coherente y eficaz para la gestión de incidentes de seguridad de la información, incluida la comunicación sobre eventos de seguridad y debilidades.</t>
  </si>
  <si>
    <t>Responsabilidades y procedimientos</t>
  </si>
  <si>
    <t>Se debe establecer las responsabilidades y procedimientos de gestión para asegurar una respuesta rápida, eficaz y ordenada a los incidentes de seguridad de la información.</t>
  </si>
  <si>
    <t>Reporte de eventos de seguridad de la información</t>
  </si>
  <si>
    <t>Los eventos de seguridad de la información se debe informar a través de los canales de gestión apropiados, tan pronto como sea posible.</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</si>
  <si>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</si>
  <si>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</si>
  <si>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Evaluación de eventos de seguridad de la información y decisiones sobre ellos</t>
  </si>
  <si>
    <t>Los eventos de seguridad de la información se debe evaluar y se debe decidir si se van a clasificar como incidentes de seguridad de la información.</t>
  </si>
  <si>
    <t>Respuesta a incidentes de seguridad de la información</t>
  </si>
  <si>
    <t>Se debe dar respuesta a los incidentes de seguridad de la información de acuerdo con procedimientos documentados.</t>
  </si>
  <si>
    <t>Aprendizaje obtenido de los incidentes de seguridad de la información</t>
  </si>
  <si>
    <t>El conocimiento adquirido al analizar y resolver incidentes de seguridad de la información se debe usar para reducir la posibilidad o el impacto de incidentes futuros.</t>
  </si>
  <si>
    <t>Recolección de evidencia</t>
  </si>
  <si>
    <t>La organización debe definir y aplicar procedimientos para la identificación, recolección, adquisición y preservación de información que pueda servir como evidencia.</t>
  </si>
  <si>
    <t>Lista de información BASICA a solicitar</t>
  </si>
  <si>
    <t>DATOS E INFORMACIÓN A RECOLECTAR PARA LA EVALUACIÓN</t>
  </si>
  <si>
    <t>Lista de información para aquellas entidades que hayan avanzado en la fase de IMPLEMENTACIÓN</t>
  </si>
  <si>
    <t>Lista de información para aquellas entidades que hayan avanzado en la fase de EVALUACIÓN DE DESEMPEÑO</t>
  </si>
  <si>
    <t>Lista de información para aquellas entidades que hayan avanzado en la fase de MEJORA CONTINUA</t>
  </si>
  <si>
    <t>ID AM-1
ID AM-2</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</si>
  <si>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</si>
  <si>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</si>
  <si>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ID AM-1
ID AM-2
ID.AM-5</t>
  </si>
  <si>
    <t>ID.BE-4</t>
  </si>
  <si>
    <t>ID.BE-5</t>
  </si>
  <si>
    <t>ID.GV-1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</si>
  <si>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</si>
  <si>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</si>
  <si>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ID.GV-3</t>
  </si>
  <si>
    <t>De acuerdo a la NIST:  Los requerimientos legales y regulatorios respecto de la ciberseguridad, incluyendo la privacidad y las libertades y obligaciones civiles, son entendidos y gestionados.</t>
  </si>
  <si>
    <t>ID.RA-1</t>
  </si>
  <si>
    <t>ID.RA-2</t>
  </si>
  <si>
    <t>Calidad</t>
  </si>
  <si>
    <t>Control Interno</t>
  </si>
  <si>
    <t>ID.RA-5
ID.RM-1 
ID.RM-2
ID.RM-3</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</si>
  <si>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</si>
  <si>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ID.RA-6
ID.RM-1
ID.RM-2
ID.RM-3</t>
  </si>
  <si>
    <t>PR.AC-1</t>
  </si>
  <si>
    <t>PR.AC-2</t>
  </si>
  <si>
    <t>PR.AC-3</t>
  </si>
  <si>
    <t>De acuerdo a NIST se debe proteger la integridad de las redes incorporando segregación donde se requiera.</t>
  </si>
  <si>
    <t>PR.AT-1
PR.AT-2
PR.AT-3
PR.AT-4
PR.AT-5</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</si>
  <si>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</si>
  <si>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PR.DS-5</t>
  </si>
  <si>
    <t>PR.AC-4
PR.DS-5</t>
  </si>
  <si>
    <t>PR.AC-5
PR.DS-5</t>
  </si>
  <si>
    <t>PR.DS-2
PR.DS-5</t>
  </si>
  <si>
    <t>PR.DS-2
PR.DS-5
PR.DS-6</t>
  </si>
  <si>
    <t>PR.DS-2
PR.DS-5
PR.DS-6</t>
  </si>
  <si>
    <t>PR.DS-7</t>
  </si>
  <si>
    <t>PR.IP-1</t>
  </si>
  <si>
    <t>PR.IP-2</t>
  </si>
  <si>
    <t>PR.IP-1
PR.IP-3</t>
  </si>
  <si>
    <t>PR.IP-4</t>
  </si>
  <si>
    <t>PR.DS-4
PR.IP-4</t>
  </si>
  <si>
    <t>ID.BE-5
PR.AC-2
PR.IP-5</t>
  </si>
  <si>
    <t>PR.IP-5</t>
  </si>
  <si>
    <t>ID.BE-4
PR.IP-5</t>
  </si>
  <si>
    <t>ID.BE-4
PR.AC-2
PR.IP-5</t>
  </si>
  <si>
    <t>PR.DS-3
PR.IP-6</t>
  </si>
  <si>
    <t xml:space="preserve">A.16.1.1 </t>
  </si>
  <si>
    <t>ID.BE-5
PR.IP-9</t>
  </si>
  <si>
    <t>ID.BE-5
PR.IP-4
PR.IP-9
PR.IP-9</t>
  </si>
  <si>
    <t>PR.IP-4
PR.IP-10</t>
  </si>
  <si>
    <t>PR.DS-5
PR.IP-11</t>
  </si>
  <si>
    <t>PR.IP-11</t>
  </si>
  <si>
    <t>PR.IP-12</t>
  </si>
  <si>
    <t>PR.AC-2
PR.MA-1</t>
  </si>
  <si>
    <t>PR.MA-1</t>
  </si>
  <si>
    <t>PR.MA-1
PR.MA-2</t>
  </si>
  <si>
    <t>PR.PT-1</t>
  </si>
  <si>
    <t>PR.PT-2</t>
  </si>
  <si>
    <t>PR.DS-5
PR.PT-2</t>
  </si>
  <si>
    <t>PR.DS-1
PR.DS-2
PR.DS-3
PR.DS-5
PR.IP-6
PR.PT-2</t>
  </si>
  <si>
    <t>PR.DS-3
PR.IP-6
PR.PT-2</t>
  </si>
  <si>
    <t>PR.DS-3
PR.PT-2</t>
  </si>
  <si>
    <t>PR.AC-4
PR.DS-5
PR.PT-3</t>
  </si>
  <si>
    <t>PR.AC-3
PR.AC-5
PR.DS-2
PR.PT-4</t>
  </si>
  <si>
    <t>ID.AM-3
PR.AC-5
PR.AC-3
PR.DS-2
PR.DS-5
PR.PT-4</t>
  </si>
  <si>
    <t>PR.DS-6
PR.IP-1
PR.IP-3
DE.CM-5</t>
  </si>
  <si>
    <t>DE.CM-6</t>
  </si>
  <si>
    <t>DE.DP-1</t>
  </si>
  <si>
    <t>DE.DP-2</t>
  </si>
  <si>
    <t>DE.DP-3</t>
  </si>
  <si>
    <t>DE.DP-4</t>
  </si>
  <si>
    <t>ID.AM-6
ID.GV-2
PR.AT-2
PR.AT-3
PR.AT-4
PR.AT-5
DE.DP-1
RS.CO-1</t>
  </si>
  <si>
    <t>PR.IP-9
DE.AE-2
RS.CO-1</t>
  </si>
  <si>
    <t>RS.CO-1</t>
  </si>
  <si>
    <t>RS.CO-2</t>
  </si>
  <si>
    <t>Observe si los eventos son reportados de forma consistente en toda la entidad de acuerdo a los criterios establecidos.</t>
  </si>
  <si>
    <t>Solicite los procedimientos  establecidos que especifiquen cuándo y a través de que autoridades se debería contactar a las autoridades, verifique si de acuerdo a estos procedimientos se han  reportado eventos o incidentes de SI de forma consistente.</t>
  </si>
  <si>
    <t>PR.AC-4
PR.DS-5
RS.CO-3</t>
  </si>
  <si>
    <t xml:space="preserve">PR.IP-2
</t>
  </si>
  <si>
    <t>PR.PT-1
DE.CM-3
RS.AN-1</t>
  </si>
  <si>
    <t>PR.PT-1
RS.AN-1</t>
  </si>
  <si>
    <t>RS.AN-3</t>
  </si>
  <si>
    <t>DE.AE-2
RS.AN-4</t>
  </si>
  <si>
    <t>PR.DS-6
DE.CM-4
RS.MI-2</t>
  </si>
  <si>
    <t>ID.RA-1
ID.RA-5
PR.IP-12
DE.CM-8
RS.MI-3</t>
  </si>
  <si>
    <t>DE.DP-5
RS.AN-2
RS.IM-1</t>
  </si>
  <si>
    <t>RS.RP-1
RS.AN-1
RS.MI-2
RC.RP-1
RC.RP-1</t>
  </si>
  <si>
    <t>ID.AM-3</t>
  </si>
  <si>
    <t>ID.AM-5</t>
  </si>
  <si>
    <t>ID.AM-6</t>
  </si>
  <si>
    <t>PR.AT-2</t>
  </si>
  <si>
    <t>PR.AT-3</t>
  </si>
  <si>
    <t>PR.AT-4</t>
  </si>
  <si>
    <t>PR.AT-5</t>
  </si>
  <si>
    <t>RS.CO-3</t>
  </si>
  <si>
    <t>PR.AC-4</t>
  </si>
  <si>
    <t>PR.AT-1</t>
  </si>
  <si>
    <t>ID AM-2</t>
  </si>
  <si>
    <t>ID AM-1</t>
  </si>
  <si>
    <t>ID</t>
  </si>
  <si>
    <t>En que nivel de madurez considera que está?</t>
  </si>
  <si>
    <t>R9</t>
  </si>
  <si>
    <t>Determinar el impacto que generan los eventos que atenten contra la integridad, disponibilidad y confidencialidad de la información de la Entidad.</t>
  </si>
  <si>
    <t>R8</t>
  </si>
  <si>
    <t>Establecer y documentar el alcance, limites, política, procedimientos, roles y responsabilidades y del Modelo de Seguridad y Privacidad de la Información.</t>
  </si>
  <si>
    <t>R7</t>
  </si>
  <si>
    <t>R5</t>
  </si>
  <si>
    <t>Existe la necesidad de implementar el Modelo de Seguridad y Privacidad de la Información, para definir políticas, procesos y procedimientos claros para dar una respuesta proactiva a las amenazas que se presenten en la Entidad.</t>
  </si>
  <si>
    <t>R4</t>
  </si>
  <si>
    <t>R3</t>
  </si>
  <si>
    <t>Se clasifican los activos de información lógicos y físicos de la Entidad.</t>
  </si>
  <si>
    <t>R2</t>
  </si>
  <si>
    <t>R1</t>
  </si>
  <si>
    <t>NIVEL 5
OPTIMIZADO</t>
  </si>
  <si>
    <t>NIVEL 4
GESTIONADO
CUANTITATIVAMENTE</t>
  </si>
  <si>
    <t>NIVEL 3
DEFINIDO</t>
  </si>
  <si>
    <t>NIVEL 2
GESTIONADO</t>
  </si>
  <si>
    <t>NIVEL 1
INICIAL</t>
  </si>
  <si>
    <t>ID REQUISITO</t>
  </si>
  <si>
    <t>HOJA</t>
  </si>
  <si>
    <t>ELEMENTO</t>
  </si>
  <si>
    <t>Administrativas</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</si>
  <si>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</si>
  <si>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Madurez</t>
  </si>
  <si>
    <t>Tecnicas</t>
  </si>
  <si>
    <t xml:space="preserve">Procedimientos de control documental del MSPI </t>
  </si>
  <si>
    <t>PREGUNTAS</t>
  </si>
  <si>
    <t>Que le preocupa a la Entidad en temas de seguridad de la información?</t>
  </si>
  <si>
    <t>DATOS BASICOS</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</si>
  <si>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</si>
  <si>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Con base en el inventario de activos de información clasificado, se establece la caracterización de cada uno de los sistemas de información.</t>
  </si>
  <si>
    <t xml:space="preserve">Aprobación de la alta dirección, documentada y firmada, para la Implementación del Modelo de Seguridad y Privacidad de la Información. </t>
  </si>
  <si>
    <t>R10</t>
  </si>
  <si>
    <t>R11</t>
  </si>
  <si>
    <t>R12</t>
  </si>
  <si>
    <t>R13</t>
  </si>
  <si>
    <t>R14</t>
  </si>
  <si>
    <t>R15</t>
  </si>
  <si>
    <t>Los roles de seguridad y privacidad de la información están bien definidos y se lleva un registro de las actividades de cada uno.</t>
  </si>
  <si>
    <t>P.6</t>
  </si>
  <si>
    <t>Dispositivos para movilidad y teletrabajo</t>
  </si>
  <si>
    <t>Copias de seguridad</t>
  </si>
  <si>
    <t>R19</t>
  </si>
  <si>
    <t>R21</t>
  </si>
  <si>
    <t>R22</t>
  </si>
  <si>
    <t>R23</t>
  </si>
  <si>
    <t>A.18</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</si>
  <si>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</si>
  <si>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</si>
  <si>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</si>
  <si>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R24</t>
  </si>
  <si>
    <t>R25</t>
  </si>
  <si>
    <t>R26</t>
  </si>
  <si>
    <t>Seguridad ligada a los recursos humanos, antes de la contratación</t>
  </si>
  <si>
    <t>Seguridad ligada a los recursos humanos, durante la contratación</t>
  </si>
  <si>
    <t>Seguridad ligada a los recursos humanos, al cese o cambio de puesto de trabajo</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</si>
  <si>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</si>
  <si>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</si>
  <si>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R16</t>
  </si>
  <si>
    <t>R17</t>
  </si>
  <si>
    <t>R18</t>
  </si>
  <si>
    <t>R20</t>
  </si>
  <si>
    <t>R6</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</si>
  <si>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</si>
  <si>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Se implementa el plan de tratamiento de riesgos y las medidas necesarias para mitigar la materialización de las amenazas.</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</si>
  <si>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</si>
  <si>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</si>
  <si>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</si>
  <si>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</si>
  <si>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</si>
  <si>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</si>
  <si>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R27</t>
  </si>
  <si>
    <t>R28</t>
  </si>
  <si>
    <t>CIBERSEGURIDAD</t>
  </si>
  <si>
    <t>Gestión de la seguridad en las redes.</t>
  </si>
  <si>
    <t>Intercambio de información con partes externas</t>
  </si>
  <si>
    <t>R29</t>
  </si>
  <si>
    <t>R30</t>
  </si>
  <si>
    <t>R31</t>
  </si>
  <si>
    <t>R32</t>
  </si>
  <si>
    <t>R33</t>
  </si>
  <si>
    <t>R34</t>
  </si>
  <si>
    <t>R35</t>
  </si>
  <si>
    <t>R36</t>
  </si>
  <si>
    <t>R37</t>
  </si>
  <si>
    <t>R38</t>
  </si>
  <si>
    <t>R39</t>
  </si>
  <si>
    <t>Adquisición, desarrollo y mantenimiento de los sistemas de información, datos de prueba.</t>
  </si>
  <si>
    <t>Adquisición, desarrollo y mantenimiento de los sistemas de información, seguridad en los procesos de desarrollo y soporte.</t>
  </si>
  <si>
    <t>Adquisición, desarrollo y mantenimiento de los sistemas de información, requisitos de seguridad de los sistemas de información.</t>
  </si>
  <si>
    <t>Gestión de incidentes en la seguridad de la información, notificación de los eventos de seguridad de la información.</t>
  </si>
  <si>
    <t>ID. ITEM</t>
  </si>
  <si>
    <t>Gestión de incidentes en la seguridad de la información, notificación de puntos débiles de la seguridad.</t>
  </si>
  <si>
    <t>Gestión de incidentes en la seguridad de la información, recopilación de evidencias.</t>
  </si>
  <si>
    <t>Seguridad de la información en las relaciones con suministradores.</t>
  </si>
  <si>
    <t>Gestión de la prestación del servicio por suministradores.</t>
  </si>
  <si>
    <t>LIMITE DE MADUREZ INICIAL</t>
  </si>
  <si>
    <t>LIMITE DE MADUREZ GESTIONADO</t>
  </si>
  <si>
    <t>Implantación de la continuidad de la seguridad de la información.</t>
  </si>
  <si>
    <t>LIMITE DE MADUREZ DEFINIDO</t>
  </si>
  <si>
    <t>R40</t>
  </si>
  <si>
    <t>R41</t>
  </si>
  <si>
    <t>R42</t>
  </si>
  <si>
    <t>R43</t>
  </si>
  <si>
    <t>R44</t>
  </si>
  <si>
    <t>R45</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</si>
  <si>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</si>
  <si>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a las aplicaciones o software desarrollado “in house” para determinar que umplen con los requisitos de seguridad y privacidad de la información</t>
  </si>
  <si>
    <t>Registro de actividades en seguridad (bitácora operativa).</t>
  </si>
  <si>
    <t>R46</t>
  </si>
  <si>
    <t>R47</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</si>
  <si>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</si>
  <si>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Gestión de acceso de usuario.</t>
  </si>
  <si>
    <t>Control de acceso a sistemas y aplicaciones</t>
  </si>
  <si>
    <t>Controles Criptográficos</t>
  </si>
  <si>
    <t>Consideraciones de las auditorías de los sistemas de información.</t>
  </si>
  <si>
    <t>Cumplimiento de los requisitos legales y contractuales.</t>
  </si>
  <si>
    <t>R48</t>
  </si>
  <si>
    <t>R49</t>
  </si>
  <si>
    <t>R50</t>
  </si>
  <si>
    <t>R51</t>
  </si>
  <si>
    <t>R52</t>
  </si>
  <si>
    <t>R53</t>
  </si>
  <si>
    <t>LIMITE DE MADUREZ GESTIONADO CUANTITATIVAMENTE</t>
  </si>
  <si>
    <t>1) Elaboración de planes de mejora es 60
2) Se implementan las acciones correctivas y planes de mejora es 80</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</si>
  <si>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</si>
  <si>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</si>
  <si>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1) Se realizan pruebas y ventanas de mantenimiento (simulacro), para determinar la efectividad de los planes de respuesta de incidentes, es 60.
2) Si La Entidad aprende continuamente sobre los incidentes de seguridad presentados, es 80.</t>
  </si>
  <si>
    <t>R55</t>
  </si>
  <si>
    <t>POLÍTICA DE SEGURIDAD DE LA INFORMACIÓN</t>
  </si>
  <si>
    <t>RESPONSABILIDADES Y ORGANIZACIÓN SEGURIDAD INFORMACIÓN</t>
  </si>
  <si>
    <t xml:space="preserve">Responsable de SI/Gestión Humana/Líderes de los procesos
</t>
  </si>
  <si>
    <t>Responsable de SI/Líderes de los procesos</t>
  </si>
  <si>
    <t>RELACIONES CON LOS PROVEEDORES</t>
  </si>
  <si>
    <t>A.7</t>
  </si>
  <si>
    <t>Seguridad de la información en las relaciones con los proveedores</t>
  </si>
  <si>
    <t>Asegurar la protección de los activos de la entidad que sean accesibles para los proveedores</t>
  </si>
  <si>
    <t>A.15</t>
  </si>
  <si>
    <t>Gestión de la prestación de servicios de proveedores</t>
  </si>
  <si>
    <t>Mantener el nivel acordado de seguridad de la información y de prestación del servicio en línea con los acuerdos con los proveedores</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</si>
  <si>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</si>
  <si>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PR.DS-3</t>
  </si>
  <si>
    <t>PR.IP-6</t>
  </si>
  <si>
    <t>PR.DS-1</t>
  </si>
  <si>
    <t>PR.DS-2</t>
  </si>
  <si>
    <t>PR.PT-3</t>
  </si>
  <si>
    <t>PR.IP-10</t>
  </si>
  <si>
    <t>PR.IP-9</t>
  </si>
  <si>
    <t>RS.AN-2</t>
  </si>
  <si>
    <t>RS.IM-1</t>
  </si>
  <si>
    <t>DE.DP-5</t>
  </si>
  <si>
    <t>RS.AN-1</t>
  </si>
  <si>
    <t>RS.MI-2</t>
  </si>
  <si>
    <t>RC.RP-1</t>
  </si>
  <si>
    <t>RS.RP-1</t>
  </si>
  <si>
    <t>RS.AN-4</t>
  </si>
  <si>
    <t>DE.AE-2</t>
  </si>
  <si>
    <t>PR.IP-3</t>
  </si>
  <si>
    <t>PR.DS-6</t>
  </si>
  <si>
    <t>PR.AC-5</t>
  </si>
  <si>
    <t>PR.PT-4</t>
  </si>
  <si>
    <t>ID.RA-5</t>
  </si>
  <si>
    <t>DE.CM-8</t>
  </si>
  <si>
    <t>RS.MI-3</t>
  </si>
  <si>
    <t>DE.CM-5</t>
  </si>
  <si>
    <t>DE.CM-3</t>
  </si>
  <si>
    <t>PR.DS-4</t>
  </si>
  <si>
    <t>DE.CM-4</t>
  </si>
  <si>
    <t>PR.MA-2</t>
  </si>
  <si>
    <t>FUNCIÓN NIST</t>
  </si>
  <si>
    <t>IDENTIFICAR</t>
  </si>
  <si>
    <t>PROTEJER</t>
  </si>
  <si>
    <t>DETECTAR</t>
  </si>
  <si>
    <t>RESPONDER</t>
  </si>
  <si>
    <t>RECUPERAR</t>
  </si>
  <si>
    <t>CONTROL ANEXO A ISO 27001</t>
  </si>
  <si>
    <t>REQUISITO</t>
  </si>
  <si>
    <t>SUBCATEGORIA NIST</t>
  </si>
  <si>
    <t>ID.BE-2</t>
  </si>
  <si>
    <t>ID.BE-3</t>
  </si>
  <si>
    <t>ID.GV-4</t>
  </si>
  <si>
    <t>ID.RA-3</t>
  </si>
  <si>
    <t>ID.RA-4</t>
  </si>
  <si>
    <t>PR.IP-7</t>
  </si>
  <si>
    <t>DE.AE-1</t>
  </si>
  <si>
    <t>DE.AE-1, DE.AE-3, DE.AE-4, DE.AE-5</t>
  </si>
  <si>
    <t>DE.CM-1, DE.CM-2, DE.CM-7</t>
  </si>
  <si>
    <t>RS.CO-4, RS.CO-5</t>
  </si>
  <si>
    <t>RS.IM-2</t>
  </si>
  <si>
    <t>RC.IM-1, RC.IM-2</t>
  </si>
  <si>
    <t>RC.CO-1, RC.CO-2, RC.CO-3</t>
  </si>
  <si>
    <t>Técnicas</t>
  </si>
  <si>
    <t>ID.BE-1</t>
  </si>
  <si>
    <t>A.15.1</t>
  </si>
  <si>
    <t>A.15.2</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</si>
  <si>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</si>
  <si>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</si>
  <si>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</si>
  <si>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</si>
  <si>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r>
      <t>Seguridad en la operativa,</t>
    </r>
    <r>
      <rPr>
        <b/>
        <sz val="11"/>
        <color theme="1"/>
        <rFont val="Calibri"/>
        <family val="2"/>
        <scheme val="minor"/>
      </rPr>
      <t xml:space="preserve"> </t>
    </r>
    <r>
      <rPr>
        <sz val="11"/>
        <color theme="1"/>
        <rFont val="Calibri"/>
        <family val="2"/>
        <scheme val="minor"/>
      </rPr>
      <t>registro de actividad y supervisión.</t>
    </r>
  </si>
  <si>
    <t>Total general</t>
  </si>
  <si>
    <t xml:space="preserve">Promedio de CALIFICACIÓN CMMI </t>
  </si>
  <si>
    <t>FUNCION CIBERSEGURIDAD</t>
  </si>
  <si>
    <t>META</t>
  </si>
  <si>
    <t>CALIFICACIÓN FRENTE A MEJORES PRÁCTICAS EN CIBERSEGURIDAD (NIST)</t>
  </si>
  <si>
    <t>A.8</t>
  </si>
  <si>
    <t>CUMPLIMIENTO
NIVEL INICIAL</t>
  </si>
  <si>
    <t xml:space="preserve">CUMPLIMIENTO
NIVEL GESTIONADO
</t>
  </si>
  <si>
    <t xml:space="preserve">CUMPLIMIENTO
NIVEL DEFINIDO
</t>
  </si>
  <si>
    <t xml:space="preserve">CUMPLIMIENTO
NIVEL 4
GESTIONADO
CUANTITATIVAMENTE
</t>
  </si>
  <si>
    <t>LIMITE DE MADUREZ OPTIMIZADO</t>
  </si>
  <si>
    <t>INICIAL</t>
  </si>
  <si>
    <t>GESTIONADO</t>
  </si>
  <si>
    <t>CUMPLIMIENTO
NIVEL 5
OPTIMIZADO</t>
  </si>
  <si>
    <t>OPTIMIZADO</t>
  </si>
  <si>
    <t>GESTIONADO
CUANTITATIVAMENTE</t>
  </si>
  <si>
    <t xml:space="preserve"> DEFINIDO</t>
  </si>
  <si>
    <t>NIVEL</t>
  </si>
  <si>
    <t>CUMPLE?</t>
  </si>
  <si>
    <t>Nivel de madurez alcanzado</t>
  </si>
  <si>
    <t xml:space="preserve">Las razones de que se requiera el cambio del protocolo de V4 a V6, se resumen a continuación:
1) Debido al aumento de la utilización de las redes de telecomunicaciones las direcciones de internet que permiten establecer conexiones para cada elementos conectado a la red, conocidas como  direcciones IP (Internet Protocol Versión 4), han entrado en una fase de agotamiento.
2) Mejora de la seguridad de la red en virtud de la arquitectura del nuevo protocolo y sus servicio.
En esta etapa se requiere hacer un diagnóstico que ayude a definir el plan y la estrategia para la transición entre los dos protocolos.
</t>
  </si>
  <si>
    <t xml:space="preserve">Verifique:
1) El Inventario de TI (Hardware, software) levantado
2) El análisis de la infraestructura actual de red de comunicaciones, recomendaciones para adquisición de elementos de comunicaciones, cómputo y almacenamiento, compatibles con el protocolo IPv6
3) El Protocolo de pruebas de validación de aplicativos, comunicaciones y bases de datos, el plan de seguridad y coexistencia de los protocolos. Plan de manejo de excepciones e informe de preparación de los sistemas de comunicaciones, bases de datos y aplicaciones. 
4) El Plan de trabajo para la transición de los servicios tecnológicos de la Entidad de IPv4 a IPv6
5) La validación de estado actual de los sistemas de información y comunicaciones y la interfaz entre ellos y revisión de los RFC correspondientes. 
6) La identificación de esquemas de seguridad de la información y seguridad de los sistemas de comunicaciones 
7) Plan de capacitación en IPv6 a los funcionarios de las Áreas de TI de las Entidades y plan de sensibilización al total de funcionarios de las Entidades. 
</t>
  </si>
  <si>
    <t xml:space="preserve">Verifique:
1) De acuerdo al informe de plan detallado de implementación del nuevo protocolo la Habilitación direccionamiento IPv6 para cada uno de los componentes de hardware y software.
2) Solicite el documento con todas las configuraciones del del nuevo protocolo realizadas y revise:
a. La Configuración de servicios de DNS, DHCP, Seguridad, VPN, servicios WEB,
b. La Configuración del protocolo IPv6 en Aplicativos, Sistemas de Comunicaciones, Sistemas de Almacenamiento. 
3) La activación de políticas de seguridad de IPv6 en los equipos de seguridad y comunicaciones que posea cada entidad de acuerdo con los RFC de seguridad en IPv6. 
4) La forma como se realizó la coordinación con el (los) proveedor (es) de servicios de Internet para lograr la conectividad integral en IPv6 hacia el exterior. 
5) El Informe de resultados de las pruebas realizadas a nivel de comunicaciones, de aplicaciones y sistemas de almacenamiento. 
</t>
  </si>
  <si>
    <t>Responsable  de SI</t>
  </si>
  <si>
    <t xml:space="preserve">Responsable de SI/Líderes de los procesos
</t>
  </si>
  <si>
    <t>Responsable de SI/Responsable de TICs/Control Interno</t>
  </si>
  <si>
    <t>Responsable de SI/Responsable de TICs</t>
  </si>
  <si>
    <t>Líderes de los procesos</t>
  </si>
  <si>
    <t>Responsable de la seguridad física/Responsable de SI/Líderes de los procesos</t>
  </si>
  <si>
    <t>Responsable de TICs/Responsable de SI</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</si>
  <si>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</si>
  <si>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</si>
  <si>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</si>
  <si>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Las amenazas internas y externas son identificadas y documentadas.</t>
  </si>
  <si>
    <t xml:space="preserve">Los impactos potenciales en la entidad y su probabilidad son identificados </t>
  </si>
  <si>
    <t>Los procesos de protección son continuamente mejorados</t>
  </si>
  <si>
    <t>La efectividad de las tecnologías de protección se comparte con las partes autorizadas y apropiadas.</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</si>
  <si>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</si>
  <si>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</si>
  <si>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</si>
  <si>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Las estrategias de respuesta se actualizan</t>
  </si>
  <si>
    <t>Los planes de recuperación y los procesos son mejorados incorporando las lecciones aprendidas para actividades futuras:
1) Los planes de recuperación incorporan las lecciones aprendidas.
2)  Las estrategias de recuperación son actualizadas.</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</si>
  <si>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</si>
  <si>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Tratamiento de  temas de seguridad y privacidad de la información en los comités del modelo integrado de gestión, o en los comités directivos interdisciplinarios de la Entidad</t>
  </si>
  <si>
    <t xml:space="preserve">Detección de actividades anómalas </t>
  </si>
  <si>
    <t>Respuesta a incidentes de ciberseguridad, planes de recuperación y restauración</t>
  </si>
  <si>
    <t>Auditoría Interna Plan</t>
  </si>
  <si>
    <t>Auditoría Interna Ejecución y Subsanación de hallazgos y brechas</t>
  </si>
  <si>
    <t>T.1</t>
  </si>
  <si>
    <t>T.1.1</t>
  </si>
  <si>
    <t>T.1.1.1</t>
  </si>
  <si>
    <t>T.1.1.2</t>
  </si>
  <si>
    <t xml:space="preserve">T.1.2 </t>
  </si>
  <si>
    <t>T.1.2.2</t>
  </si>
  <si>
    <t>T.1.2.3</t>
  </si>
  <si>
    <t>T.1.2.4</t>
  </si>
  <si>
    <t>T.1.2.5</t>
  </si>
  <si>
    <t>T.1.2.6</t>
  </si>
  <si>
    <t>T.1.4.2</t>
  </si>
  <si>
    <t>T.1.4.3</t>
  </si>
  <si>
    <t>T.1.4.4</t>
  </si>
  <si>
    <t>T.2</t>
  </si>
  <si>
    <t>T.2.1.2</t>
  </si>
  <si>
    <t>T.3</t>
  </si>
  <si>
    <t>T.3.1</t>
  </si>
  <si>
    <t>T.3.1.3</t>
  </si>
  <si>
    <t>T.3.1.4</t>
  </si>
  <si>
    <t>T.3.1.6</t>
  </si>
  <si>
    <t>T.3.2.2</t>
  </si>
  <si>
    <t>T.3.2.5</t>
  </si>
  <si>
    <t>T.3.2.6</t>
  </si>
  <si>
    <t>T.3.2.7</t>
  </si>
  <si>
    <t>T.3.2.9</t>
  </si>
  <si>
    <t>T.4</t>
  </si>
  <si>
    <t>T.4.1.2</t>
  </si>
  <si>
    <t>T.4.5</t>
  </si>
  <si>
    <t>T.5</t>
  </si>
  <si>
    <t>T.5.2</t>
  </si>
  <si>
    <t>T.6</t>
  </si>
  <si>
    <t>T.6.2.1</t>
  </si>
  <si>
    <t>T.6.2.6</t>
  </si>
  <si>
    <t>T.6.2.8</t>
  </si>
  <si>
    <t>T.7.</t>
  </si>
  <si>
    <t>T.1.3</t>
  </si>
  <si>
    <t>T.3.2</t>
  </si>
  <si>
    <t>T.4.2</t>
  </si>
  <si>
    <t>T.4.3</t>
  </si>
  <si>
    <t>T.4.6</t>
  </si>
  <si>
    <t>T.4.1</t>
  </si>
  <si>
    <t>T.4.4.1</t>
  </si>
  <si>
    <t>T.4.4</t>
  </si>
  <si>
    <t>T.4.7</t>
  </si>
  <si>
    <t>T.5.1</t>
  </si>
  <si>
    <t>T.6.1</t>
  </si>
  <si>
    <t>T.6.2</t>
  </si>
  <si>
    <t>T.6.3</t>
  </si>
  <si>
    <t>T.7.1.4</t>
  </si>
  <si>
    <t>T.7.1.2</t>
  </si>
  <si>
    <t>T.7.1.3</t>
  </si>
  <si>
    <t>T.7.1.7</t>
  </si>
  <si>
    <t>T.7.1.6</t>
  </si>
  <si>
    <t>T.7.1.5</t>
  </si>
  <si>
    <t>T.1.4</t>
  </si>
  <si>
    <t>Modelo de Seguridad y Privacidad de la Información, componente planificación</t>
  </si>
  <si>
    <t>componente planificación</t>
  </si>
  <si>
    <t>componente implementación</t>
  </si>
  <si>
    <t>componente evaluación del desempeño</t>
  </si>
  <si>
    <t>componente mejora continua</t>
  </si>
  <si>
    <t>Madurez Inicial</t>
  </si>
  <si>
    <t>Modelo de madurez gestionado</t>
  </si>
  <si>
    <t>Modelo de madurez definido</t>
  </si>
  <si>
    <t>Modelo de madurez gestionado
Modelo de madurez definido</t>
  </si>
  <si>
    <t>T.2.1</t>
  </si>
  <si>
    <t>Modelo de madurez gestionado cuantitativamente</t>
  </si>
  <si>
    <t>Componente Planificación
Modelo de madurez inicial</t>
  </si>
  <si>
    <t>Modelo de Madurez Inicial</t>
  </si>
  <si>
    <t>Componente planeación
Modelo de Madurez Inicial</t>
  </si>
  <si>
    <t>Componente planificación y modelo de madurez inicial</t>
  </si>
  <si>
    <t>Modelo de Madurez Gestionado</t>
  </si>
  <si>
    <t>Componente planificación y modelo de madurez gestionado</t>
  </si>
  <si>
    <t>Modelo de Madurez Definido</t>
  </si>
  <si>
    <t>Modelo de Madurez Gestionado Cuantitativamente</t>
  </si>
  <si>
    <t>Modelo de Madurez Optimizado</t>
  </si>
  <si>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</si>
  <si>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</si>
  <si>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NO.</t>
  </si>
  <si>
    <t>OBSERVACIONES</t>
  </si>
  <si>
    <t>Tipo de entidad (Nacional, Territorial A, Territorial B o C)</t>
  </si>
  <si>
    <t>Misión</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</si>
  <si>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</si>
  <si>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</si>
  <si>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</si>
  <si>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</si>
  <si>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</si>
  <si>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</si>
  <si>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</si>
  <si>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</si>
  <si>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</si>
  <si>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</si>
  <si>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</si>
  <si>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Plan y estrategia de transición de IPv4 A IPv6</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</si>
  <si>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</si>
  <si>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</si>
  <si>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</si>
  <si>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</si>
  <si>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</si>
  <si>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</si>
  <si>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</si>
  <si>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Arquitectura de TI</t>
  </si>
  <si>
    <t>Metodología de gestión de proyectos</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</si>
  <si>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</si>
  <si>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</si>
  <si>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</si>
  <si>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</si>
  <si>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</si>
  <si>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</si>
  <si>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</si>
  <si>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</si>
  <si>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</si>
  <si>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</si>
  <si>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Alcance del MSPI</t>
  </si>
  <si>
    <t>Documento con la estrategia de planificación y control operacional, revisado y aprobado por la alta Dirección.</t>
  </si>
  <si>
    <t xml:space="preserve">Avance en la ejecución del  plan de tratamiento de riesgos </t>
  </si>
  <si>
    <t xml:space="preserve">Avance en la implementación de la estrategia de transición de IPv4 a Ipv6  </t>
  </si>
  <si>
    <t>Indicadores de gestión del MSPI definidos, revisados y aprobados por la alta Dirección.</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</si>
  <si>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</si>
  <si>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</si>
  <si>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NOMBRE DEL DOCUMENTO ENTREGADO</t>
  </si>
  <si>
    <t xml:space="preserve">CALIFICACIÓN </t>
  </si>
  <si>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</si>
  <si>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t>RECOMENDACIÓN</t>
  </si>
  <si>
    <t>Calificación</t>
  </si>
  <si>
    <t>Criterio</t>
  </si>
  <si>
    <t>MSPI</t>
  </si>
  <si>
    <t>En que componente del ciclo PHVA considera que va?</t>
  </si>
  <si>
    <t>AD.1</t>
  </si>
  <si>
    <t>AD.1.1</t>
  </si>
  <si>
    <t>AD.1.2</t>
  </si>
  <si>
    <t>AD.2.1</t>
  </si>
  <si>
    <t>AD.2.1.1</t>
  </si>
  <si>
    <t>AD.2.1.2</t>
  </si>
  <si>
    <t>AD.2.1.3</t>
  </si>
  <si>
    <t>AD.2.1.4</t>
  </si>
  <si>
    <t>AD.2.1.5</t>
  </si>
  <si>
    <t>AD.2.2</t>
  </si>
  <si>
    <t>AD.2.2.1</t>
  </si>
  <si>
    <t>AD.3</t>
  </si>
  <si>
    <t>AD.3.1</t>
  </si>
  <si>
    <t>AD.3.2</t>
  </si>
  <si>
    <t>AD.3.2.1</t>
  </si>
  <si>
    <t>AD.3.2.2</t>
  </si>
  <si>
    <t>AD.3.2.3</t>
  </si>
  <si>
    <t>AD.3.3</t>
  </si>
  <si>
    <t>AD.5.1.3</t>
  </si>
  <si>
    <t>AD.4</t>
  </si>
  <si>
    <t>AD.4.1</t>
  </si>
  <si>
    <t>AD.4.1.1</t>
  </si>
  <si>
    <t>AD.4.1.2</t>
  </si>
  <si>
    <t>AD.4.1.3</t>
  </si>
  <si>
    <t>AD.4.1.4</t>
  </si>
  <si>
    <t>AD.4.2</t>
  </si>
  <si>
    <t>AD.4.2.1</t>
  </si>
  <si>
    <t>AD.4.2.2</t>
  </si>
  <si>
    <t>AD.4.2.3</t>
  </si>
  <si>
    <t>AD.6</t>
  </si>
  <si>
    <t>AD.6.1</t>
  </si>
  <si>
    <t>AD.6.1.1</t>
  </si>
  <si>
    <t>AD.6.1.3</t>
  </si>
  <si>
    <t>AD.6.1.4</t>
  </si>
  <si>
    <t>AD.6.2.3</t>
  </si>
  <si>
    <t>AD.5.1.1</t>
  </si>
  <si>
    <t>AD.5.1.2</t>
  </si>
  <si>
    <t>AD.7.1</t>
  </si>
  <si>
    <t>AD.7.2</t>
  </si>
  <si>
    <t>AD.6.2</t>
  </si>
  <si>
    <t>AD.2.2.2</t>
  </si>
  <si>
    <t>AD.3.1.1</t>
  </si>
  <si>
    <t>AD.3.1.2</t>
  </si>
  <si>
    <t>AD.4.3</t>
  </si>
  <si>
    <t>AD.4.3.1</t>
  </si>
  <si>
    <t>AD.4.3.2</t>
  </si>
  <si>
    <t>AD.4.3.3</t>
  </si>
  <si>
    <t>AD.5</t>
  </si>
  <si>
    <t>AD.5.1</t>
  </si>
  <si>
    <t>AD.5.2</t>
  </si>
  <si>
    <t>AD.5.2.1</t>
  </si>
  <si>
    <t>AD.6.1.2</t>
  </si>
  <si>
    <t>AD.6.1.5</t>
  </si>
  <si>
    <t>AD.6.2.2</t>
  </si>
  <si>
    <t>AD.7</t>
  </si>
  <si>
    <t>T.1.3.1</t>
  </si>
  <si>
    <t>ENTIDADEVALUADA</t>
  </si>
  <si>
    <t>IDITEM</t>
  </si>
  <si>
    <t>T.1.2</t>
  </si>
  <si>
    <t>T.1.2.1</t>
  </si>
  <si>
    <t>T.1.4.1</t>
  </si>
  <si>
    <t>T.1.4.5</t>
  </si>
  <si>
    <t>T.2.1.1</t>
  </si>
  <si>
    <t>T.3.1.1</t>
  </si>
  <si>
    <t>T.3.1.2</t>
  </si>
  <si>
    <t>T.3.1.5</t>
  </si>
  <si>
    <t>T.3.2.1</t>
  </si>
  <si>
    <t>T.3.2.3</t>
  </si>
  <si>
    <t>T.3.2.4</t>
  </si>
  <si>
    <t>T.3.2.8</t>
  </si>
  <si>
    <t>T.4.1.1</t>
  </si>
  <si>
    <t>T.4.1.3</t>
  </si>
  <si>
    <t>T.4.1.4</t>
  </si>
  <si>
    <t>T.4.2.1</t>
  </si>
  <si>
    <t>T.4.3.1</t>
  </si>
  <si>
    <t>T.4.4.2</t>
  </si>
  <si>
    <t>T.4.4.3</t>
  </si>
  <si>
    <t>T.4.4.4</t>
  </si>
  <si>
    <t>T.4.5.1</t>
  </si>
  <si>
    <t>T.4.6.1</t>
  </si>
  <si>
    <t>T.4.6.2</t>
  </si>
  <si>
    <t>T.4.7.1</t>
  </si>
  <si>
    <t>T.5.1.1</t>
  </si>
  <si>
    <t>T.5.1.2</t>
  </si>
  <si>
    <t>T.5.1.3</t>
  </si>
  <si>
    <t>T.5.2.1</t>
  </si>
  <si>
    <t>T.5.2.2</t>
  </si>
  <si>
    <t>T.5.2.3</t>
  </si>
  <si>
    <t>T.5.2.4</t>
  </si>
  <si>
    <t>T.6.1.1</t>
  </si>
  <si>
    <t>T.6.1.2</t>
  </si>
  <si>
    <t>T.6.1.3</t>
  </si>
  <si>
    <t>T.6.2.2</t>
  </si>
  <si>
    <t>T.6.2.3</t>
  </si>
  <si>
    <t>T.6.2.4</t>
  </si>
  <si>
    <t>T.6.2.5</t>
  </si>
  <si>
    <t>T.6.2.7</t>
  </si>
  <si>
    <t>T.6.2.9</t>
  </si>
  <si>
    <t>T.6.3.1</t>
  </si>
  <si>
    <t>T.7.1</t>
  </si>
  <si>
    <t>T.7.1.1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</si>
  <si>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</si>
  <si>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</si>
  <si>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</si>
  <si>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</si>
  <si>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</si>
  <si>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</si>
  <si>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</si>
  <si>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</si>
  <si>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</si>
  <si>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Revisar los registros de las actividades del administrador y del operador del sistema, los registros se deben proteger y revisar con regularidad.</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</si>
  <si>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</si>
  <si>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Revisar las restricciones y las reglas para la instalación de software por parte de los usuarios.</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</si>
  <si>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</si>
  <si>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</si>
  <si>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</si>
  <si>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</si>
  <si>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</si>
  <si>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</si>
  <si>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Revisar la documentación y los principios para la construcción de sistemas seguros, y aplicarlos a cualquier actividad de implementación de sistemas de información.</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</si>
  <si>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</si>
  <si>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</si>
  <si>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Revisar las pruebas de aceptación de sistemas, para los sistemas de información nuevos, actualizaciones y nuevas versiones, se deberían establecer programas de prueba para aceptación y criterios de aceptación relacionados.</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</si>
  <si>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</si>
  <si>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</si>
  <si>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</si>
  <si>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</si>
  <si>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Marco de referencia de gestión para iniciar y controlar la implementación y la operación de la seguridad de la información dentro de la organización
Garantizar la seguridad del teletrabajo y el uso de los dispositivos móviles</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</si>
  <si>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</si>
  <si>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De acuerdo a la NIST deben identificarse los elementos de resiliencia para soportar la entrega de los servicios críticos de la entidad.</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</si>
  <si>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</si>
  <si>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</si>
  <si>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</si>
  <si>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</si>
  <si>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</si>
  <si>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</si>
  <si>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</si>
  <si>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</si>
  <si>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</si>
  <si>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</si>
  <si>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</si>
  <si>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</si>
  <si>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</si>
  <si>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Verifique en una muestra que para pasar a producción los desarrollos se realizan pruebas de seguridad. También verifique que los procesos de detección de incidentes son probados periódicamente.</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</si>
  <si>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</si>
  <si>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</si>
  <si>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Visita al Centro de Computo</t>
  </si>
  <si>
    <t>RESPONSABLE / AREA</t>
  </si>
  <si>
    <t>FUNCIONARIO</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</si>
  <si>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</si>
  <si>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Marco de referencia de gestión para iniciar y controlar la implementación y la operación de la seguridad de la información dentro de la organización</t>
  </si>
  <si>
    <t>Se deben mantener contactos apropiados con grupos de interés especial u otros foros y asociaciones profesionales especializadas en seguridad. Por ejemplo a través de una membresía</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</si>
  <si>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</si>
  <si>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</si>
  <si>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Se deben proteger los registros importantes de una organización de pérdida, destrucción y falsificación, en concordancia con los requerimientos estatutarios, reguladores, contractuales y comerciales</t>
  </si>
  <si>
    <t>Se deben asegurar la protección y privacidad de la información personal tal como se requiere en la legislación relevante, las regulaciones y, si fuese aplicable, las cláusulas contractuales.</t>
  </si>
  <si>
    <t>Asegurar el cumplimiento de los sistemas con las políticas y estándares de seguridad organizacional.</t>
  </si>
  <si>
    <t>Los sistemas de información deben chequearse regularmente para el cumplimiento con los estándares de implementación de la seguridad.</t>
  </si>
  <si>
    <t>AD.6.2.1</t>
  </si>
  <si>
    <t>% de Avance Actual Entidad</t>
  </si>
  <si>
    <t>Año</t>
  </si>
  <si>
    <t>Etiquetas de fila</t>
  </si>
  <si>
    <t>MODELO FRAMEWORK CIBERSEGURIDAD NIST</t>
  </si>
  <si>
    <t>FUNCION CSF</t>
  </si>
  <si>
    <t>NIVEL IDEAL</t>
  </si>
  <si>
    <t>NIVEL IDEAL CSF</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</si>
  <si>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</si>
  <si>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</si>
  <si>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 xml:space="preserve">
Revisar los acuerdos de confidencialidad, verificando que deben acordar que después de terminada la relación laboral o contrato seguirán vigentes por un periodo de tiempo.
</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</si>
  <si>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</si>
  <si>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Todos los empleados y usuarios de partes externas deben devolver todos los activos de la organización que se encuentren a su cargo, al terminar su empleo, contrato o acuerdo.</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</si>
  <si>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</si>
  <si>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La organización debe establecer, documentar, implementar y mantener procesos, procedimientos y controles para garantizar el nivel necesario de continuidad para la seguridad de la información durante una situación adversa,</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</si>
  <si>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</si>
  <si>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</si>
  <si>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Se debe definir un conjunto de políticas para la seguridad de la información aprobada por la dirección, publicada y comunicada a los empleados y a la partes externas pertinentes</t>
  </si>
  <si>
    <t>NIVEL DE MADUREZ MODELO SEGURIDAD Y PRIVACIDAD DE LA INFORMACIÓN</t>
  </si>
  <si>
    <t>Efectivo</t>
  </si>
  <si>
    <t>Evaluación de Efectividad de controles</t>
  </si>
  <si>
    <t>PROMEDIO EVALUACIÓN DE CONTROLES</t>
  </si>
  <si>
    <t>EVALUACIÓN DE EFECTIVIDAD DE CONTROLES -  ISO 27001:2013 ANEXO A</t>
  </si>
  <si>
    <t>EVALUACIÓN DE EFECTIVIDAD DE CONTROL</t>
  </si>
  <si>
    <t>NIVEL DE CUMPLIMIENTO</t>
  </si>
  <si>
    <t>CONTEO DE VALORES IGUAL A MENOR</t>
  </si>
  <si>
    <t>TOTAL DE CALIFICACIONES DE CUMPLIMIENTO</t>
  </si>
  <si>
    <t>NIVELES DE MADUREZ DEL MODELO DE SEGURIDAD Y PRIVACIDAD DE LA INFORMACIÓN</t>
  </si>
  <si>
    <t>INTERMEDIO</t>
  </si>
  <si>
    <t>SUFICIENTE</t>
  </si>
  <si>
    <t>0% a 35%</t>
  </si>
  <si>
    <t>36% a 70%</t>
  </si>
  <si>
    <t>71% a 100%</t>
  </si>
  <si>
    <t>TOTAL DE REQUISITOS CON CALIFICACIONES DE CUMPLIMIENTO</t>
  </si>
  <si>
    <t>CRÍTICO</t>
  </si>
  <si>
    <t>% de Avance Total MSPI</t>
  </si>
  <si>
    <t>AVANCE CICLO DE FUNCIONAMIENTO DEL MODELO DE OPERACIÓN (PHVA)</t>
  </si>
  <si>
    <t>Tabla de Escala  de Valoración de Controles
ISO 27001:2013 ANEXO A</t>
  </si>
  <si>
    <t>Identificar los riesgos asociados con la información, físicos, lógicos, identificando sus vulnerabilidades y amenazas.</t>
  </si>
  <si>
    <t>CALIFICACIÓN  OBTENIDA</t>
  </si>
  <si>
    <t>CALIFICACIÓN ENTIDAD</t>
  </si>
  <si>
    <t>No se evidencia Auditoria enfocadas a Seguridad de la Información.</t>
  </si>
  <si>
    <t>PROTEGER</t>
  </si>
  <si>
    <t>Documento con el plan de seguimiento, evaluación, análisis y resultados del MSPI, revisado y aprobado por la alta Dirección.</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</si>
  <si>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</si>
  <si>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La protección de la información de los beneficiarios desde el punto de vista de la confidencialidad y la integridad.</t>
  </si>
  <si>
    <t>ENTIDAD DE ORDEN NACIONAL</t>
  </si>
  <si>
    <t xml:space="preserve"> </t>
  </si>
  <si>
    <t>descripcion</t>
  </si>
  <si>
    <t>Análisis de contexto: La entidad debe determinar los aspectos externos e internos que son necesarios para cumplir su propósito y que afectan su capacidad para lograr los resultados previstos en el MSPI.</t>
  </si>
  <si>
    <t>INSTRUMENTO DE IDENTIFICACIÓN DE LA LINEA BASE DE SEGURIDAD
HOJA PORTADA</t>
  </si>
  <si>
    <t>INSTRUMENTO DE IDENTIFICACIÓN DE LA LINEA BASE DE SEGURIDAD 
HOJA LEVANTAMIENTO DE INFORMACIÓN</t>
  </si>
  <si>
    <t>INSTRUMENTO DE IDENTIFICACIÓN DE LA LINEA BASE DE SEGURIDAD
HOJA LEVANTAMIENTO DE INFORMACIÓN</t>
  </si>
  <si>
    <t>INSTRUMENTO DE IDENTIFICACIÓN DE LA LINEA BASE DE SEGURIDAD ADMINISTRATIVA Y TÉCNICA
HOJA LEVANTAMIENTO DE INFORMACIÓN</t>
  </si>
  <si>
    <t xml:space="preserve">
INSTRUMENTO DE IDENTIFICACIÓN DE LA LINEA BASE DE SEGURIDAD ADMINISTRATIVA Y TÉCNICA
HOJA LEVANTAMIENTO DE INFORMACIÓN</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</si>
  <si>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</si>
  <si>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</si>
  <si>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</si>
  <si>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</si>
  <si>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</si>
  <si>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Líder de Proceso 1</t>
  </si>
  <si>
    <t>Líder de Proceso 2</t>
  </si>
  <si>
    <t>Líder de Proceso 3</t>
  </si>
  <si>
    <t>PROCESO</t>
  </si>
  <si>
    <t>% Avance Esperado</t>
  </si>
  <si>
    <t>DESCRIPCIÓN DEL PROCESO</t>
  </si>
  <si>
    <t>Administrado</t>
  </si>
  <si>
    <t>N</t>
  </si>
  <si>
    <t>H</t>
  </si>
  <si>
    <t>Jairo Agudelo</t>
  </si>
  <si>
    <t>Aprobada y divulgada</t>
  </si>
  <si>
    <t>En proceso del SGC</t>
  </si>
  <si>
    <t>Manual SGC</t>
  </si>
  <si>
    <t>en revisión por la dirección mayo 2018</t>
  </si>
  <si>
    <t>En SGC</t>
  </si>
  <si>
    <t>No se realizaron encuestas</t>
  </si>
  <si>
    <t>No se ha socializado con la dirección</t>
  </si>
  <si>
    <t>No está documentado</t>
  </si>
  <si>
    <t>En proceso del SGC y PETI (en construcción)</t>
  </si>
  <si>
    <t>Faltan controles posteriores</t>
  </si>
  <si>
    <t>No está definido el listado de autoridades</t>
  </si>
  <si>
    <t>apenas se está iniciando</t>
  </si>
  <si>
    <t>en proceso disciplinario</t>
  </si>
  <si>
    <t>No se identifica claramente el procedimiento para determinar violación a la seguridad de la infomación.</t>
  </si>
  <si>
    <t>En proceso de SGC Recursos e infraestructura</t>
  </si>
  <si>
    <t>Falta definir proceso de borrado seguro de la información</t>
  </si>
  <si>
    <t>No se tiene procedimiento</t>
  </si>
  <si>
    <t>No se tiene procedimiento, se tiene etiquetado por almacén</t>
  </si>
  <si>
    <t>establecer formato</t>
  </si>
  <si>
    <t>No se ha realizado bajas en los últimos años aunque se tienen directivas al respecto</t>
  </si>
  <si>
    <t>Se tiene contrato con mensajeria</t>
  </si>
  <si>
    <t xml:space="preserve">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t>
  </si>
  <si>
    <t>Equipos y procedimientos ante eventos, no hay planes aprobados</t>
  </si>
  <si>
    <t>planes aprobados</t>
  </si>
  <si>
    <t>Pruebas no documentadas</t>
  </si>
  <si>
    <t>documentación</t>
  </si>
  <si>
    <t>se tiene normagrama</t>
  </si>
  <si>
    <t xml:space="preserve">1) Solicite los procedimientos para el cumplimiento de los requisitos y contractuales relacionados con los derechos de propiedad intelectual y el uso de productos de software patentados. 
</t>
  </si>
  <si>
    <t>documentado</t>
  </si>
  <si>
    <t>TRD aprobadas</t>
  </si>
  <si>
    <t>falta actualización</t>
  </si>
  <si>
    <t>está en proceso</t>
  </si>
  <si>
    <t>No se realizan</t>
  </si>
  <si>
    <t xml:space="preserve">1) Verifique si los gerentes aseguran que todos los procedimientos de seguridad dentro de su área de responsabilidad se llevan a cabo correctamente para lograr el cumplimiento de las políticas y estándares de seguridad. 
</t>
  </si>
  <si>
    <t>auditorias internas</t>
  </si>
  <si>
    <t>revisiones por contratista</t>
  </si>
  <si>
    <t>no hay evidencias</t>
  </si>
  <si>
    <t>c) la coherencia entre los derechos de acceso y las políticas de clasificación de información de los sistemas y redes;
e) la gestión de los derechos de acceso en un entorno distribuido y en red, que reconoce todos los tipos de conexiones disponibles;
j) el ingreso de los registros de todos los eventos significativos concernientes al uso y gestión de identificación de los usuarios, e información de autenticación secreta, en el archivo permanente;</t>
  </si>
  <si>
    <t>En proceso SGC</t>
  </si>
  <si>
    <t xml:space="preserve">e) establecer los derechos de acceso privilegiado a través de una identificación de usuario diferente de la usada para las actividades regulares del negocio. Las actividades regulares del negocio no se  ejecutan desde una identificación privilegiada;
</t>
  </si>
  <si>
    <t xml:space="preserve">a) terminación o cambio lo inicia el empleado, el usuario de la parte externa o la dirección, y la razón de la terminación;
</t>
  </si>
  <si>
    <t>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</si>
  <si>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 xml:space="preserve">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</si>
  <si>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 xml:space="preserve">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</si>
  <si>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 xml:space="preserve">b) definir que el trabajo no supervisado en áreas seguras se debe evitar tanto por razones de seguridad como para evitar oportunidades para actividades malintencionadas; 
</t>
  </si>
  <si>
    <t xml:space="preserve">d) definir que el material que ingresa se inspecciona y examina para determinar la presencia de explosivos, químicos u otros materiales peligrosos, antes de que se retiren del área de despacho y carga; 
</t>
  </si>
  <si>
    <t xml:space="preserve">c) inspeccionar y probar regularmente para asegurar su funcionamiento apropiado; 
d) si es necesario, contar con alarmas para detectar mal funcionamiento; 
</t>
  </si>
  <si>
    <t>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</si>
  <si>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 xml:space="preserve">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t>
  </si>
  <si>
    <t xml:space="preserve">d) documentar la identidad, el rol y la filiación de cualquiera que maneje o use activos, y devolver esta documentación con el equipo, la información y el software. 
</t>
  </si>
  <si>
    <t xml:space="preserve">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</si>
  <si>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 xml:space="preserve">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</si>
  <si>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 xml:space="preserve">b) establecer que es obligatorio salir de las aplicaciones o servicios de red cuando ya no los necesiten; 
</t>
  </si>
  <si>
    <t xml:space="preserve">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c) evitar el uso no autorizado de fotocopiadoras y otra tecnología de reproducción (escáneres, cámaras digitales); 
d) establecer que los medios que contienen información sensible o clasificada se deben retirar de las impresoras inmediatamente. </t>
  </si>
  <si>
    <t xml:space="preserve">e) Verificar que se han cumplido los requisitos de seguridad de la información; 
f) Comunicar todos los detalles de los cambios a todas las personas pertinentes; 
h) Contar con un suministro de un proceso de cambio de emergencia que posibilite la implementación rápida y controlada de los cambios necesarios para resolver un incidente. </t>
  </si>
  <si>
    <t xml:space="preserve">e) establecer que los compiladores, editores y otras herramientas de desarrollo o utilitarios del sistema no debe ser accesibles desde sistemas operacionales cuando no se requiere; 
</t>
  </si>
  <si>
    <t xml:space="preserve">d) establecer una política formal para proteger contra riesgos asociados con la obtención de archivos y de software ya sea mediante redes externas o cualquier otro medio, indicando qué medidas externas se deben tomar; 
j) implementar procedimientos para recolectar información en forma regular, (la suscripción a listas de correos o la verificación de sitios web que suministran información acerca de nuevo software malicioso); 
l) alistar entornos en donde se pueden obtener impactos catastróficos. </t>
  </si>
  <si>
    <t xml:space="preserve">c) definir las copias de respaldo se debe almacenar en un lugar remoto, a una distancia suficiente que permita escapar de cualquier daño que pueda ocurrir en el sitio principal; 
f) definir las situaciones en las que la confidencialidad tiene importancia, las copias de respaldo deben estar protegidas por medio de encriptación. </t>
  </si>
  <si>
    <t xml:space="preserve">e) tener registros de intentos de acceso al sistema exitosos y rechazados; 
e) definir registros de datos exitosos y rechazados y otros intentos de acceso a recursos; 
g) establecer los cambios a la configuración del sistema; 
j) definir los archivos a los que se tuvo acceso, y el tipo de acceso; 
k) establecer las direcciones y protocolos de red; 
</t>
  </si>
  <si>
    <t xml:space="preserve">b) establecer los archivos log que son editados o eliminados; 
c) verificar cuando se excede la capacidad de almacenamiento del medio de archivo log, lo que da como resultado falla en el registro de eventos, o sobre escritura de eventos pasados registrados. </t>
  </si>
  <si>
    <t xml:space="preserve">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h) llevar un log de auditoría para todos los procedimientos realizados; 
i) hacer seguimiento y evaluación regulares del proceso de gestión de vulnerabilidad técnica, con el fin de asegurar su eficacia y eficiencia;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</si>
  <si>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f) establecer las pruebas de auditoría que puedan afectar la disponibilidad del sistema se deben realizar fuera de horas laborales; 
g) hacer seguimiento de todos los accesos y logged para producir un rastro de referencia.</t>
  </si>
  <si>
    <t xml:space="preserve">c) establecer los procedimientos para el uso de servicios de red para restringir el acceso a los servicios o aplicaciones de red, cuando sea necesario. </t>
  </si>
  <si>
    <t xml:space="preserve">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i) cualquier control especial que se requiera para proteger elementos críticos, tales como criptografía; 
j) mantener una cadena de custodia para la información mientras está en tránsito; 
k) definir los niveles aceptables de control de acceso. </t>
  </si>
  <si>
    <t xml:space="preserve">d) definir las consideraciones legales, (los requisitos para firmas electrónicas; 
</t>
  </si>
  <si>
    <t xml:space="preserve">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</si>
  <si>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 xml:space="preserve">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</si>
  <si>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 xml:space="preserve">d) determinar y cumplir los requisitos para confidencialidad, integridad, prueba de despacho y recibo de documentos clave y el no repudio de los contratos, (asociados con procesos de ofertas y contratos); 
g) definir la confidencialidad e integridad de cualquier transacción de pedidos, información de pagos, detalles de la dirección de entrega y confirmación de recibos; 
m) establecer los requisitos de seguros. 
n) De acuerdo a NIST se deben usar mecanismos de chequeo de las integridad para verificar la integridad del software, firmware, e información </t>
  </si>
  <si>
    <t xml:space="preserve">a) definir el uso de firmas electrónicas por cada una de las partes involucradas en la transacción; 
d) definir los protocolos usados para comunicarse entre todas las partes involucradas estén asegurados; 
f) utilizar una autoridad confiable (para los propósitos de emitir y mantener firmas digitales o certificados digitales), la seguridad está integrada e incluida en todo el proceso de gestión de certificados/firmas de un extremo a otro. </t>
  </si>
  <si>
    <t xml:space="preserve">c) definir los requisitos de seguridad en la fase diseño; 
d) definir los puntos de chequeo de seguridad dentro de los hitos del proyecto; 
e) establecer los depósitos seguros; 
g) establecer el conocimiento requerido sobre seguridad de la aplicación; 
h) definir la capacidad de los desarrolladores para evitar, encontrar y resolver las vulnerabilidades. </t>
  </si>
  <si>
    <t xml:space="preserve">e) identificar y verificar el código crítico de seguridad para minimizar la posibilidad de debilidades de seguridad conocidas;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</si>
  <si>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 xml:space="preserve">c) asegurar que se hacen cambios apropiados en los planes de continuidad del negocio. </t>
  </si>
  <si>
    <t xml:space="preserve">d) evaluar el impacto, si la organización llega a ser responsable del mantenimiento futuro del software como resultado de los cambios; 
e) definir la compatibilidad con otro software en uso. </t>
  </si>
  <si>
    <t xml:space="preserve">d) establecer la confiabilidad del personal que trabaja en el ambiente; 
e) definir el grado de contratación externa asociado con el desarrollo del sistema; 
i) definir las copias de respaldo se almacenan en lugares seguros fuera del sitio; 
j) definir el control sobre el movimiento de datos desde y hacia el ambiente. </t>
  </si>
  <si>
    <t xml:space="preserve">c) definir el suministro del modelo de amenaza aprobado, al desarrollador externo; 
d) realizar los ensayos de aceptación para determinar la calidad y exactitud de los entregables;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k) establecer que la organización es responsable de la conformidad con las leyes aplicables y con la verificación de la eficiencia del control. </t>
  </si>
  <si>
    <t xml:space="preserve">c) definir que la información operacional se debe borrar del ambiente de pruebas inmediatamente después de finalizar las pruebas; 
d) establecer que el copiado y uso de la información operacional se debe logged para suministrar un rastro de auditoría. </t>
  </si>
  <si>
    <t>Corporación para el Desarrollo Sostenible del Urabá - CORPOURABA</t>
  </si>
  <si>
    <t>JAIRO AGUDELO - jagudelo@corpouraba.gov.co</t>
  </si>
  <si>
    <t>JAIRO AGUDELO  - jagudelo@corpouraba.gov.co</t>
  </si>
  <si>
    <t>En contratación con mesas de ayuda TIC, CITA y SINAP</t>
  </si>
  <si>
    <t>contratos con COMTIC, Integración WEB y SINAP</t>
  </si>
  <si>
    <r>
      <t xml:space="preserve">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t>
    </r>
    <r>
      <rPr>
        <sz val="9"/>
        <color theme="1"/>
        <rFont val="Calibri"/>
        <family val="2"/>
        <scheme val="minor"/>
      </rPr>
      <t xml:space="preserve">
</t>
    </r>
  </si>
  <si>
    <t>PESI y PESI aprobado por la directora</t>
  </si>
  <si>
    <t>Se tiene inventario firmado por la dirección</t>
  </si>
  <si>
    <t>Riesgos en PETI, PESI y MSPI evaluados según metodología DNP.</t>
  </si>
  <si>
    <t>En PETI , PESI y MSPI aprobados y actualizados en 2019</t>
  </si>
  <si>
    <t>Sevicios de redundancia (arrays) en discos de servidores, UPS, doble suminstro de internet, servidor por servicio, copias de seguridad automáticas.</t>
  </si>
  <si>
    <t xml:space="preserve">e) establecer una estrategia de retroceso (rollback) antes de implementar los cambios; 
f) mantener un log de auditoría de todas las actualizaciones de las bibliotecas de programas operacionales; 
</t>
  </si>
  <si>
    <t>mesas de ayuda de aplicativos y contratos de desarrollos nuevos</t>
  </si>
  <si>
    <t xml:space="preserve">c) definir los procedimientos para proteger información electrónica sensible comunicada que están como adjuntos; 
f) establecer el uso de técnicas criptográficas, (proteger la confidencialidad, la integridad y la autenticidad de la información). 
</t>
  </si>
  <si>
    <t>En PETI Y PESI</t>
  </si>
  <si>
    <t>En PESI</t>
  </si>
  <si>
    <t>en plan IPv6</t>
  </si>
  <si>
    <t>2019 y 2020</t>
  </si>
  <si>
    <t>Manuel Arango</t>
  </si>
  <si>
    <t>Yudy Celis Madrid</t>
  </si>
  <si>
    <t>Jorge Armando Chia</t>
  </si>
  <si>
    <t>Misael Araujo</t>
  </si>
  <si>
    <t>Jhon Jaime Miranda</t>
  </si>
  <si>
    <t>En PETI</t>
  </si>
  <si>
    <t>SGC</t>
  </si>
  <si>
    <t>divulgado a todo el personal</t>
  </si>
  <si>
    <t>Política revisada y aprobada en revisión por la dirección 2019</t>
  </si>
  <si>
    <t>Socializado al personal</t>
  </si>
  <si>
    <t xml:space="preserve">En proceso del SGC y PETI </t>
  </si>
  <si>
    <t>Implementados en 2019</t>
  </si>
  <si>
    <t>En proceso del SGC y PETI</t>
  </si>
  <si>
    <t>Se tiene conciencia hay evidencias del plan de capacitaciones, se realizó una en el año 2019,</t>
  </si>
  <si>
    <t xml:space="preserve">En contratos </t>
  </si>
  <si>
    <t>Servidore pueden soportar varios aplicativos y funcionar como arquitecturas redundantes. Respaldos redundantes</t>
  </si>
  <si>
    <t xml:space="preserve">Se adopta la Guía para la Gestión y Clasificación de Activos de Información, MINTIC 2016. https://www.mintic.gov.co/gestionti/615/articles-5482_G5_Gestion_Clasificacion.pdf
</t>
  </si>
  <si>
    <t xml:space="preserve">Implementar la Guía para la Gestión y Clasificación de Activos de Información, MINTIC 2016. https://www.mintic.gov.co/gestionti/615/articles-5482_G5_Gestion_Clasificacion.pdf
</t>
  </si>
  <si>
    <t>documentación en revisipon</t>
  </si>
  <si>
    <t>No se tiene plan de auditorias de SI</t>
  </si>
  <si>
    <t>Todos los contratistas nuevo reciben inducción en SI y reciben el documento R-RI-80 con esta información</t>
  </si>
  <si>
    <t>No se tienen centros redundantes, aunque si se tiene arquitectura redundante como Nas y arreglos en disco.</t>
  </si>
  <si>
    <t>Grupo de ciberseguridad del MADS y CSIRT</t>
  </si>
  <si>
    <t xml:space="preserve">a) el registro de los dispositivos móviles; 
g) técnicas criptográficas;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</si>
  <si>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Proceso vinculación de personal</t>
  </si>
  <si>
    <t>Verificar claves de CITA y SINAP</t>
  </si>
  <si>
    <t xml:space="preserve">
e) establecer que la información de autenticación secreta temporal es única para un individuo y no es fácil de adivinar;
</t>
  </si>
  <si>
    <t>solo se usa en directorio activo</t>
  </si>
  <si>
    <t xml:space="preserve">
g) hacer seguimiento de las condiciones ambientales tales como temperatura y humedad, para determinar las condiciones que puedan afectar adversamente las instalaciones de procesamiento de información; 
</t>
  </si>
  <si>
    <t>Firmado compromiso, establecido el diagnótico, definidas las resoluciones, está en proceso de implementación</t>
  </si>
  <si>
    <t>Definir persona l para implementar</t>
  </si>
  <si>
    <t>Implementar de acuerdo al plan</t>
  </si>
  <si>
    <t>ver D-RI-02</t>
  </si>
  <si>
    <t>Solicite las directrices, guías, lineamientos y procedimientos para la gestión de medios removibles, que consideren:
d) si la confidencialidad o integridad de los datos se consideran importantes, se deben usar técnicas criptográficas para proteger los datos que se encuentran en los medios removibles;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</si>
  <si>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Actualización D-Ri-02</t>
  </si>
  <si>
    <t>f) conservar un registro de auditoría de todos los accesos a la librerías de fuentes de programas;
g) mantener y copiar las bibliotecas de fuentes de programas a través de procedimientos estrictos de control de cambios.</t>
  </si>
  <si>
    <t>actualización D-RI-02</t>
  </si>
  <si>
    <t xml:space="preserve">b) visualizar una advertencia general acerca de que sólo los usuarios autorizados pueden acceder al computador;
f) llevar un registro con los intentos exitosos y fallidos;
g) declarar un evento de seguridad si se detecta un intento potencial o una violación exitosa de los controles de ingreso;
</t>
  </si>
  <si>
    <t>SSL y CAL de usuario en MSEXCHANGE, VPN SSOPHOS</t>
  </si>
  <si>
    <t xml:space="preserve">g) establecer las instrucciones sobre manejo de medios y elementos de salida, tales como el uso de papelería especial o la gestión de elementos de salida confidenciales, incluidos procedimientos para la disposición segura de elementos de salida de trabajos fallidos; 
i) definir la gestión de la información de rastros de auditoria y de información del log del sistema; 
j) establecer los procedimientos de seguimiento. </t>
  </si>
  <si>
    <t xml:space="preserve">Revisar los procedimientos para la gestión de la demanda de capacidad, que incluyen: 
b) realizar cierre definitivo de aplicaciones, sistemas, bases de datos o ambientes;
c) optimizar cronogramas y procesos de lotes;
d) optimizar las consultas de bases de datos o lógicas de las aplicaciones;
</t>
  </si>
  <si>
    <t xml:space="preserve">
e) definir las actividades de gestión a coordinar estrechamente tanto para optimizar el servicio de la organización, como para asegurar que los controles se apliquen en forma coherente a través de la infraestructura de procesamiento de información; 
</t>
  </si>
  <si>
    <r>
      <t xml:space="preserve">b) recolectar evidencia lo más pronto posible después de que ocurra el incidente; 
c) llevar a cabo análisis forense de seguridad de la información, según se requiera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
    </r>
  </si>
  <si>
    <r>
      <t xml:space="preserve">a) establecer las responsabilidades de gestión, para asegurar que los siguientes procedimientos se desarrollan y comunican adecuadamente dentro de la organización: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c) definir el reporte de procedimientos debería incluir: 
</t>
    </r>
    <r>
      <rPr>
        <b/>
        <sz val="11"/>
        <color theme="1"/>
        <rFont val="Calibri"/>
        <family val="2"/>
        <scheme val="minor"/>
      </rPr>
      <t/>
    </r>
  </si>
  <si>
    <t>ACtualización D-Ri-02</t>
  </si>
  <si>
    <t xml:space="preserve">En D-RI-02 </t>
  </si>
  <si>
    <t>Reporte de eventos e incidentes de seguridad de la información del año 2020</t>
  </si>
  <si>
    <t>Se esta construyendo</t>
  </si>
  <si>
    <t>En proceso de presentación a la dirección</t>
  </si>
  <si>
    <t>Plan elaborado</t>
  </si>
  <si>
    <t>Actualizado agosto de 2018</t>
  </si>
  <si>
    <t>plan implementado cumpliendo con tiempos, IPV6 conectado</t>
  </si>
  <si>
    <t>Pendiente presentar a alta dirección</t>
  </si>
  <si>
    <t>Actualización D-Ri-02 y gestión del riesto de TI</t>
  </si>
  <si>
    <t>documentación completa, solo pendiente por gestión del riesto de TI</t>
  </si>
  <si>
    <t>actualización D-Ri-02 y análisis en informe de actividades del contratista</t>
  </si>
  <si>
    <r>
      <t xml:space="preserve">
</t>
    </r>
    <r>
      <rPr>
        <b/>
        <sz val="11"/>
        <color theme="1"/>
        <rFont val="Calibri"/>
        <family val="2"/>
        <scheme val="minor"/>
      </rPr>
      <t/>
    </r>
  </si>
  <si>
    <t>Realizada en octubre 21 de 2020 y socializada la programación y resultados a interesados</t>
  </si>
  <si>
    <t>Falta aprobación por la dirección</t>
  </si>
  <si>
    <t>En PETI y PESI aprobados mediante resolución</t>
  </si>
  <si>
    <t>En proceso del SGC y mapa de riesgos</t>
  </si>
  <si>
    <t>En PETi y PESI, aprobado por la dirección</t>
  </si>
  <si>
    <t>en diagnóstico y PETI , pendiente de actualización de archivo</t>
  </si>
  <si>
    <t>Realizadas cotizaciones de centros redundantes, se requieren recursos de los que no dispone la corporación</t>
  </si>
  <si>
    <t>Mejora de servidores con fuente redundante y servidores críticos con discos en array 5</t>
  </si>
  <si>
    <t>actualización D-Ri-02 en agostos de 2020</t>
  </si>
  <si>
    <t>Se evidencia Auditoria enfocada a Seguridad de la Información del 21/10/2020.</t>
  </si>
  <si>
    <t>Se cuenta con plan de auditoria ejecutado</t>
  </si>
  <si>
    <t>En PETI, aprobado mediante resolución</t>
  </si>
  <si>
    <t>seguimiento al mapa de riesgos de TI</t>
  </si>
  <si>
    <t>evidenciado en auditoria</t>
  </si>
  <si>
    <t>acorde con el plan</t>
  </si>
  <si>
    <t>actualización D-RI-02 y en PESI</t>
  </si>
  <si>
    <t>este registro</t>
  </si>
  <si>
    <t>actualización gestión del riesgo de TI y seguimiento mensual en el marco del contrato</t>
  </si>
  <si>
    <t>Revisión subdirector planeación y en PESI</t>
  </si>
  <si>
    <t>Se actualizan activos de TI, se publican en pagina web, falta actualizar de archivo</t>
  </si>
  <si>
    <t>Documentado, firmado por la directora, pendiente socialización</t>
  </si>
  <si>
    <t>La auditoría se realiza por supervisor del contrato</t>
  </si>
  <si>
    <t>Mejorar puerta de acceso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</si>
</sst>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0"/>
      <name val="Arial"/>
      <family val="2"/>
    </font>
    <font>
      <sz val="10"/>
      <name val="MS Sans Serif"/>
      <family val="2"/>
    </font>
    <font>
      <b/>
      <sz val="10"/>
      <color theme="0"/>
      <name val="MS Sans Serif"/>
      <family val="2"/>
    </font>
    <font>
      <sz val="9"/>
      <color indexed="81"/>
      <name val="Tahoma"/>
      <family val="2"/>
    </font>
    <font>
      <b/>
      <sz val="9"/>
      <color indexed="81"/>
      <name val="Tahoma"/>
      <family val="2"/>
    </font>
    <font>
      <b/>
      <sz val="8"/>
      <name val="Tahoma"/>
      <family val="2"/>
    </font>
    <font>
      <sz val="11"/>
      <color theme="0"/>
      <name val="Calibri"/>
      <family val="2"/>
      <scheme val="minor"/>
    </font>
    <font>
      <b/>
      <i/>
      <sz val="11"/>
      <color theme="0"/>
      <name val="Calibri"/>
      <family val="2"/>
      <scheme val="minor"/>
    </font>
    <font>
      <b/>
      <sz val="11"/>
      <color theme="0"/>
      <name val="Calibri"/>
      <family val="2"/>
      <scheme val="minor"/>
    </font>
    <font>
      <sz val="14"/>
      <color rgb="FFFF0000"/>
      <name val="Calibri"/>
      <family val="2"/>
      <scheme val="minor"/>
    </font>
    <font>
      <b/>
      <sz val="10"/>
      <name val="Calibri"/>
      <family val="2"/>
    </font>
    <font>
      <b/>
      <sz val="12"/>
      <color theme="0"/>
      <name val="Calibri"/>
      <family val="2"/>
    </font>
    <font>
      <sz val="16"/>
      <color theme="1"/>
      <name val="Calibri"/>
      <family val="2"/>
      <scheme val="minor"/>
    </font>
    <font>
      <b/>
      <sz val="16"/>
      <color rgb="FF8F45C7"/>
      <name val="Calibri"/>
      <family val="2"/>
      <scheme val="minor"/>
    </font>
    <font>
      <sz val="20"/>
      <color theme="1"/>
      <name val="Calibri"/>
      <family val="2"/>
      <scheme val="minor"/>
    </font>
    <font>
      <b/>
      <sz val="20"/>
      <color theme="1"/>
      <name val="Calibri"/>
      <family val="2"/>
      <scheme val="minor"/>
    </font>
    <font>
      <b/>
      <sz val="20"/>
      <color theme="0"/>
      <name val="Calibri"/>
      <family val="2"/>
      <scheme val="minor"/>
    </font>
    <font>
      <sz val="12"/>
      <color theme="1"/>
      <name val="Calibri"/>
      <family val="2"/>
      <scheme val="minor"/>
    </font>
    <font>
      <sz val="11"/>
      <name val="Calibri"/>
      <family val="2"/>
      <scheme val="minor"/>
    </font>
    <font>
      <sz val="10"/>
      <name val="Calibri"/>
      <family val="2"/>
      <scheme val="minor"/>
    </font>
    <font>
      <sz val="10"/>
      <color indexed="10"/>
      <name val="Calibri"/>
      <family val="2"/>
      <scheme val="minor"/>
    </font>
    <font>
      <sz val="11"/>
      <color rgb="FF000000"/>
      <name val="Calibri"/>
      <family val="2"/>
      <scheme val="minor"/>
    </font>
    <font>
      <sz val="10"/>
      <color rgb="FFFF0000"/>
      <name val="Calibri"/>
      <family val="2"/>
      <scheme val="minor"/>
    </font>
    <font>
      <b/>
      <i/>
      <sz val="16"/>
      <color theme="0"/>
      <name val="Calibri"/>
      <family val="2"/>
      <scheme val="minor"/>
    </font>
    <font>
      <sz val="14"/>
      <color theme="1"/>
      <name val="Calibri"/>
      <family val="2"/>
      <scheme val="minor"/>
    </font>
    <font>
      <b/>
      <sz val="16"/>
      <color theme="0"/>
      <name val="Calibri"/>
      <family val="2"/>
      <scheme val="minor"/>
    </font>
    <font>
      <b/>
      <sz val="16"/>
      <color theme="0"/>
      <name val="Calibri"/>
      <family val="2"/>
    </font>
    <font>
      <b/>
      <sz val="16"/>
      <name val="Calibri"/>
      <family val="2"/>
    </font>
    <font>
      <sz val="18"/>
      <color theme="1"/>
      <name val="Calibri"/>
      <family val="2"/>
      <scheme val="minor"/>
    </font>
    <font>
      <b/>
      <sz val="11"/>
      <color rgb="FFFF0000"/>
      <name val="Calibri"/>
      <family val="2"/>
      <scheme val="minor"/>
    </font>
    <font>
      <sz val="10"/>
      <name val="Arial"/>
      <family val="2"/>
    </font>
    <font>
      <b/>
      <sz val="10"/>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sz val="12"/>
      <color rgb="FF000000"/>
      <name val="Calibri"/>
      <family val="2"/>
      <scheme val="minor"/>
    </font>
    <font>
      <b/>
      <sz val="14"/>
      <color theme="1"/>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b/>
      <sz val="10"/>
      <color theme="0"/>
      <name val="Calibri"/>
      <family val="2"/>
      <scheme val="minor"/>
    </font>
    <font>
      <sz val="8"/>
      <name val="Calibri"/>
      <family val="2"/>
      <scheme val="minor"/>
    </font>
    <font>
      <b/>
      <sz val="9"/>
      <color theme="0"/>
      <name val="Calibri"/>
      <family val="2"/>
      <scheme val="minor"/>
    </font>
    <font>
      <b/>
      <sz val="16"/>
      <color theme="1"/>
      <name val="Calibri"/>
      <family val="2"/>
      <scheme val="minor"/>
    </font>
    <font>
      <sz val="11"/>
      <color theme="1"/>
      <name val="Calibri"/>
      <family val="2"/>
      <scheme val="minor"/>
    </font>
    <font>
      <b/>
      <sz val="11"/>
      <color rgb="FFFFFF00"/>
      <name val="Calibri"/>
      <family val="2"/>
      <scheme val="minor"/>
    </font>
    <font>
      <b/>
      <i/>
      <sz val="10"/>
      <name val="Arial"/>
      <family val="2"/>
    </font>
    <font>
      <b/>
      <sz val="14"/>
      <color theme="0"/>
      <name val="Calibri"/>
      <family val="2"/>
    </font>
    <font>
      <b/>
      <sz val="10"/>
      <color theme="1"/>
      <name val="Calibri"/>
      <family val="2"/>
      <scheme val="minor"/>
    </font>
    <font>
      <sz val="10"/>
      <color theme="0"/>
      <name val="Calibri"/>
      <family val="2"/>
      <scheme val="minor"/>
    </font>
    <font>
      <sz val="16"/>
      <color theme="0"/>
      <name val="Calibri"/>
      <family val="2"/>
      <scheme val="minor"/>
    </font>
    <font>
      <sz val="8"/>
      <color theme="1"/>
      <name val="Calibri"/>
      <family val="2"/>
      <scheme val="minor"/>
    </font>
    <font>
      <b/>
      <sz val="10"/>
      <name val="Arial"/>
      <family val="2"/>
    </font>
    <font>
      <b/>
      <i/>
      <sz val="11"/>
      <color rgb="FFFF0000"/>
      <name val="Calibri"/>
      <family val="2"/>
      <scheme val="minor"/>
    </font>
    <font>
      <b/>
      <i/>
      <u/>
      <sz val="11"/>
      <color rgb="FFFF0000"/>
      <name val="Calibri"/>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rgb="FF7030A0"/>
        <bgColor indexed="64"/>
      </patternFill>
    </fill>
    <fill>
      <patternFill patternType="solid">
        <fgColor rgb="FF8F45C7"/>
        <bgColor indexed="64"/>
      </patternFill>
    </fill>
    <fill>
      <patternFill patternType="solid">
        <fgColor rgb="FFCC66FF"/>
        <bgColor indexed="64"/>
      </patternFill>
    </fill>
    <fill>
      <patternFill patternType="solid">
        <fgColor theme="0" tint="-0.14999847407452621"/>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rgb="FF0070C0"/>
        <bgColor indexed="64"/>
      </patternFill>
    </fill>
    <fill>
      <patternFill patternType="solid">
        <fgColor theme="5" tint="0.79998168889431442"/>
        <bgColor indexed="64"/>
      </patternFill>
    </fill>
    <fill>
      <patternFill patternType="gray0625">
        <bgColor theme="7" tint="0.79995117038483843"/>
      </patternFill>
    </fill>
    <fill>
      <patternFill patternType="solid">
        <fgColor rgb="FFC00000"/>
        <bgColor indexed="64"/>
      </patternFill>
    </fill>
    <fill>
      <patternFill patternType="solid">
        <fgColor rgb="FFFFC000"/>
        <bgColor indexed="64"/>
      </patternFill>
    </fill>
    <fill>
      <patternFill patternType="gray0625">
        <bgColor theme="0" tint="-0.249977111117893"/>
      </patternFill>
    </fill>
    <fill>
      <patternFill patternType="solid">
        <fgColor rgb="FF00B0F0"/>
        <bgColor indexed="64"/>
      </patternFill>
    </fill>
    <fill>
      <patternFill patternType="gray0625">
        <bgColor rgb="FF00B0F0"/>
      </patternFill>
    </fill>
    <fill>
      <patternFill patternType="gray0625">
        <bgColor rgb="FF0070C0"/>
      </patternFill>
    </fill>
    <fill>
      <patternFill patternType="solid">
        <fgColor rgb="FF92D050"/>
        <bgColor indexed="64"/>
      </patternFill>
    </fill>
    <fill>
      <patternFill patternType="solid">
        <fgColor theme="7"/>
        <bgColor indexed="64"/>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002060"/>
        <bgColor indexed="64"/>
      </patternFill>
    </fill>
    <fill>
      <patternFill patternType="solid">
        <fgColor theme="4"/>
        <bgColor indexed="64"/>
      </patternFill>
    </fill>
    <fill>
      <patternFill patternType="solid">
        <fgColor rgb="FF0099CC"/>
        <bgColor indexed="64"/>
      </patternFill>
    </fill>
    <fill>
      <patternFill patternType="solid">
        <fgColor theme="5"/>
        <bgColor indexed="64"/>
      </patternFill>
    </fill>
    <fill>
      <patternFill patternType="solid">
        <fgColor theme="9"/>
        <bgColor indexed="64"/>
      </patternFill>
    </fill>
    <fill>
      <patternFill patternType="solid">
        <fgColor theme="8"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00B05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auto="1"/>
      </left>
      <right style="medium">
        <color auto="1"/>
      </right>
      <top/>
      <bottom/>
      <diagonal/>
    </border>
    <border>
      <left style="thin">
        <color indexed="64"/>
      </left>
      <right style="thin">
        <color indexed="64"/>
      </right>
      <top/>
      <bottom style="medium">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8">
    <xf numFmtId="0" fontId="0" fillId="0" borderId="0"/>
    <xf numFmtId="0" fontId="3" fillId="0" borderId="0"/>
    <xf numFmtId="0" fontId="5" fillId="0" borderId="0"/>
    <xf numFmtId="0" fontId="4" fillId="0" borderId="0"/>
    <xf numFmtId="0" fontId="21" fillId="0" borderId="0"/>
    <xf numFmtId="0" fontId="34" fillId="0" borderId="0"/>
    <xf numFmtId="0" fontId="36" fillId="0" borderId="0" applyNumberFormat="0" applyFill="0" applyBorder="0" applyAlignment="0" applyProtection="0"/>
    <xf numFmtId="9" fontId="50" fillId="0" borderId="0" applyFont="0" applyFill="0" applyBorder="0" applyAlignment="0" applyProtection="0"/>
  </cellStyleXfs>
  <cellXfs count="593">
    <xf numFmtId="0" fontId="0" fillId="0" borderId="0" xfId="0"/>
    <xf numFmtId="0" fontId="0" fillId="0" borderId="0" xfId="0" applyAlignment="1">
      <alignment wrapText="1"/>
    </xf>
    <xf numFmtId="0" fontId="1" fillId="0" borderId="0" xfId="0" applyFont="1"/>
    <xf numFmtId="0" fontId="0" fillId="0" borderId="1" xfId="0" applyBorder="1"/>
    <xf numFmtId="0" fontId="2" fillId="0" borderId="0" xfId="0" applyFont="1"/>
    <xf numFmtId="0" fontId="0" fillId="0" borderId="0" xfId="0" applyFill="1"/>
    <xf numFmtId="0" fontId="0" fillId="0" borderId="0" xfId="0" applyFill="1" applyAlignment="1">
      <alignment wrapText="1"/>
    </xf>
    <xf numFmtId="0" fontId="4" fillId="0" borderId="0" xfId="3"/>
    <xf numFmtId="0" fontId="4" fillId="0" borderId="0" xfId="3" applyFill="1"/>
    <xf numFmtId="0" fontId="4" fillId="0" borderId="0" xfId="3" applyFont="1" applyAlignment="1">
      <alignment wrapText="1"/>
    </xf>
    <xf numFmtId="0" fontId="1" fillId="0" borderId="0" xfId="0" applyFont="1" applyFill="1"/>
    <xf numFmtId="0" fontId="9" fillId="0" borderId="0" xfId="1" applyFont="1" applyFill="1" applyBorder="1" applyAlignment="1">
      <alignment vertical="center" wrapText="1"/>
    </xf>
    <xf numFmtId="0" fontId="1" fillId="0" borderId="0" xfId="0" applyFont="1" applyFill="1" applyAlignment="1">
      <alignment wrapText="1"/>
    </xf>
    <xf numFmtId="0" fontId="13" fillId="0" borderId="1" xfId="0" applyFont="1" applyBorder="1"/>
    <xf numFmtId="0" fontId="0" fillId="0" borderId="0" xfId="0" applyAlignment="1">
      <alignment horizontal="center" wrapText="1"/>
    </xf>
    <xf numFmtId="0" fontId="0" fillId="0" borderId="1" xfId="0" applyBorder="1" applyAlignment="1">
      <alignment vertical="center" wrapText="1"/>
    </xf>
    <xf numFmtId="0" fontId="0" fillId="0" borderId="19" xfId="0" applyBorder="1"/>
    <xf numFmtId="0" fontId="0" fillId="0" borderId="20" xfId="0" applyBorder="1"/>
    <xf numFmtId="0" fontId="0" fillId="0" borderId="23" xfId="0" applyBorder="1"/>
    <xf numFmtId="0" fontId="14" fillId="8" borderId="1" xfId="0" applyFont="1" applyFill="1" applyBorder="1" applyAlignment="1">
      <alignment horizontal="center" vertical="center" wrapText="1"/>
    </xf>
    <xf numFmtId="4" fontId="0" fillId="0" borderId="1" xfId="0" applyNumberFormat="1" applyBorder="1"/>
    <xf numFmtId="0" fontId="3" fillId="0" borderId="0" xfId="3"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Fill="1" applyBorder="1"/>
    <xf numFmtId="0" fontId="0" fillId="0" borderId="0" xfId="0" applyAlignment="1">
      <alignment horizontal="center"/>
    </xf>
    <xf numFmtId="0" fontId="1" fillId="2" borderId="8" xfId="0" applyFont="1" applyFill="1" applyBorder="1"/>
    <xf numFmtId="0" fontId="6" fillId="5" borderId="39" xfId="2" applyFont="1" applyFill="1" applyBorder="1" applyAlignment="1">
      <alignment vertical="top" wrapText="1"/>
    </xf>
    <xf numFmtId="0" fontId="0" fillId="0" borderId="2" xfId="0" applyBorder="1"/>
    <xf numFmtId="0" fontId="0" fillId="0" borderId="14" xfId="0" applyBorder="1"/>
    <xf numFmtId="0" fontId="0" fillId="0" borderId="42" xfId="0" applyBorder="1"/>
    <xf numFmtId="0" fontId="0" fillId="0" borderId="7" xfId="0" applyBorder="1"/>
    <xf numFmtId="0" fontId="0" fillId="0" borderId="0" xfId="0" applyFont="1"/>
    <xf numFmtId="0" fontId="2" fillId="0" borderId="4" xfId="0" applyFont="1" applyBorder="1"/>
    <xf numFmtId="9" fontId="0" fillId="0" borderId="42" xfId="0" applyNumberFormat="1" applyBorder="1"/>
    <xf numFmtId="0" fontId="10" fillId="0" borderId="4" xfId="0" applyFont="1" applyFill="1" applyBorder="1" applyAlignment="1"/>
    <xf numFmtId="0" fontId="10" fillId="0" borderId="42" xfId="0" applyFont="1" applyFill="1" applyBorder="1" applyAlignment="1"/>
    <xf numFmtId="0" fontId="23" fillId="6" borderId="7" xfId="3" applyFont="1" applyFill="1" applyBorder="1" applyAlignment="1">
      <alignment horizontal="center" vertical="center"/>
    </xf>
    <xf numFmtId="0" fontId="23" fillId="6" borderId="6" xfId="3" applyFont="1" applyFill="1" applyBorder="1" applyAlignment="1">
      <alignment horizontal="center" vertical="center"/>
    </xf>
    <xf numFmtId="0" fontId="23" fillId="6" borderId="5" xfId="3" applyFont="1" applyFill="1" applyBorder="1" applyAlignment="1">
      <alignment horizontal="center" vertical="center"/>
    </xf>
    <xf numFmtId="0" fontId="23" fillId="0" borderId="12" xfId="3" applyFont="1" applyBorder="1" applyAlignment="1">
      <alignment horizontal="center" vertical="center" wrapText="1"/>
    </xf>
    <xf numFmtId="0" fontId="23" fillId="0" borderId="13" xfId="3" applyFont="1" applyBorder="1" applyAlignment="1">
      <alignment horizontal="center" vertical="center" wrapText="1"/>
    </xf>
    <xf numFmtId="0" fontId="23" fillId="0" borderId="10" xfId="3" applyFont="1" applyBorder="1" applyAlignment="1">
      <alignment horizontal="justify" vertical="center" wrapText="1"/>
    </xf>
    <xf numFmtId="1" fontId="23" fillId="0" borderId="13" xfId="3" applyNumberFormat="1" applyFont="1" applyBorder="1" applyAlignment="1">
      <alignment horizontal="center" vertical="center" wrapText="1"/>
    </xf>
    <xf numFmtId="0" fontId="23" fillId="0" borderId="4" xfId="3" applyFont="1" applyBorder="1" applyAlignment="1">
      <alignment horizontal="center" vertical="center" wrapText="1"/>
    </xf>
    <xf numFmtId="1" fontId="23" fillId="0" borderId="3" xfId="3" applyNumberFormat="1" applyFont="1" applyBorder="1" applyAlignment="1">
      <alignment horizontal="center" vertical="center" wrapText="1"/>
    </xf>
    <xf numFmtId="0" fontId="23" fillId="0" borderId="2" xfId="3" applyFont="1" applyBorder="1" applyAlignment="1">
      <alignment horizontal="justify" vertical="center" wrapText="1"/>
    </xf>
    <xf numFmtId="0" fontId="0" fillId="0" borderId="0" xfId="0" applyFont="1" applyAlignment="1">
      <alignment wrapText="1"/>
    </xf>
    <xf numFmtId="0" fontId="12" fillId="5" borderId="39" xfId="2" applyFont="1" applyFill="1" applyBorder="1" applyAlignment="1">
      <alignment vertical="top" wrapText="1"/>
    </xf>
    <xf numFmtId="0" fontId="25" fillId="0" borderId="1" xfId="0" applyFont="1" applyBorder="1" applyAlignment="1">
      <alignment vertical="center" wrapText="1"/>
    </xf>
    <xf numFmtId="0" fontId="25" fillId="0" borderId="1" xfId="0" applyFont="1" applyBorder="1" applyAlignment="1">
      <alignment vertical="center"/>
    </xf>
    <xf numFmtId="0" fontId="0" fillId="0" borderId="1" xfId="0" applyFont="1" applyBorder="1" applyAlignment="1">
      <alignment vertical="center"/>
    </xf>
    <xf numFmtId="0" fontId="25" fillId="6" borderId="1" xfId="0" applyFont="1" applyFill="1" applyBorder="1" applyAlignment="1">
      <alignment vertical="center" wrapText="1"/>
    </xf>
    <xf numFmtId="0" fontId="25" fillId="6" borderId="1" xfId="0" applyFont="1" applyFill="1" applyBorder="1" applyAlignment="1">
      <alignment vertical="center"/>
    </xf>
    <xf numFmtId="0" fontId="0" fillId="0" borderId="22" xfId="0" applyFont="1" applyBorder="1" applyAlignment="1">
      <alignment vertical="center"/>
    </xf>
    <xf numFmtId="0" fontId="25" fillId="0" borderId="22" xfId="0" applyFont="1" applyBorder="1" applyAlignment="1">
      <alignment vertical="center" wrapText="1"/>
    </xf>
    <xf numFmtId="0" fontId="25" fillId="13" borderId="1" xfId="0" applyFont="1" applyFill="1" applyBorder="1" applyAlignment="1">
      <alignment vertical="center" wrapText="1"/>
    </xf>
    <xf numFmtId="0" fontId="25"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xf>
    <xf numFmtId="0" fontId="12" fillId="5" borderId="16" xfId="0" applyFont="1" applyFill="1" applyBorder="1" applyAlignment="1">
      <alignment horizontal="center"/>
    </xf>
    <xf numFmtId="0" fontId="12" fillId="5" borderId="17" xfId="0" applyFont="1" applyFill="1" applyBorder="1" applyAlignment="1">
      <alignment horizontal="center"/>
    </xf>
    <xf numFmtId="0" fontId="0" fillId="0" borderId="19" xfId="0" applyBorder="1" applyAlignment="1">
      <alignment horizontal="left"/>
    </xf>
    <xf numFmtId="0" fontId="12" fillId="5" borderId="21" xfId="0" applyFont="1" applyFill="1" applyBorder="1" applyAlignment="1">
      <alignment horizontal="left"/>
    </xf>
    <xf numFmtId="4" fontId="12" fillId="5" borderId="22" xfId="0" applyNumberFormat="1" applyFont="1" applyFill="1" applyBorder="1"/>
    <xf numFmtId="0" fontId="0" fillId="12" borderId="1" xfId="0" applyFill="1" applyBorder="1" applyAlignment="1">
      <alignment vertical="center" wrapText="1"/>
    </xf>
    <xf numFmtId="0" fontId="0" fillId="16" borderId="1" xfId="0" applyFont="1" applyFill="1" applyBorder="1" applyAlignment="1">
      <alignment horizontal="center" vertical="center"/>
    </xf>
    <xf numFmtId="0" fontId="22" fillId="17" borderId="1" xfId="0" applyFont="1" applyFill="1" applyBorder="1" applyAlignment="1">
      <alignment horizontal="center" vertical="center"/>
    </xf>
    <xf numFmtId="0" fontId="0" fillId="17" borderId="1" xfId="0" applyFont="1" applyFill="1" applyBorder="1" applyAlignment="1">
      <alignment horizontal="center" vertical="center"/>
    </xf>
    <xf numFmtId="0" fontId="0" fillId="18"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9" borderId="1" xfId="0" applyFont="1" applyFill="1" applyBorder="1" applyAlignment="1">
      <alignment horizontal="center" vertical="center"/>
    </xf>
    <xf numFmtId="0" fontId="22" fillId="18" borderId="1" xfId="0" applyFont="1" applyFill="1" applyBorder="1" applyAlignment="1">
      <alignment horizontal="center" vertical="center"/>
    </xf>
    <xf numFmtId="0" fontId="10" fillId="20" borderId="1" xfId="0" applyFont="1" applyFill="1" applyBorder="1" applyAlignment="1">
      <alignment horizontal="center" vertical="center"/>
    </xf>
    <xf numFmtId="0" fontId="10" fillId="21" borderId="1" xfId="0" applyFont="1" applyFill="1" applyBorder="1" applyAlignment="1">
      <alignment horizontal="center" vertical="center"/>
    </xf>
    <xf numFmtId="0" fontId="10" fillId="14" borderId="1" xfId="0" applyFont="1" applyFill="1" applyBorder="1" applyAlignment="1">
      <alignment horizontal="center" vertical="center"/>
    </xf>
    <xf numFmtId="0" fontId="22" fillId="20" borderId="1" xfId="0" applyFont="1" applyFill="1" applyBorder="1" applyAlignment="1">
      <alignment horizontal="center" vertical="center"/>
    </xf>
    <xf numFmtId="0" fontId="0" fillId="20" borderId="1" xfId="0" applyFont="1" applyFill="1" applyBorder="1" applyAlignment="1">
      <alignment horizontal="center" vertical="center"/>
    </xf>
    <xf numFmtId="0" fontId="10" fillId="22" borderId="1" xfId="0" applyFont="1" applyFill="1" applyBorder="1" applyAlignment="1">
      <alignment horizontal="center" vertical="center"/>
    </xf>
    <xf numFmtId="0" fontId="10" fillId="23" borderId="1" xfId="0" applyFont="1" applyFill="1" applyBorder="1" applyAlignment="1">
      <alignment horizontal="center" vertical="center"/>
    </xf>
    <xf numFmtId="0" fontId="10" fillId="15" borderId="1" xfId="0" applyFont="1" applyFill="1" applyBorder="1" applyAlignment="1">
      <alignment horizontal="center" vertical="center"/>
    </xf>
    <xf numFmtId="0" fontId="10" fillId="14" borderId="20" xfId="0" applyFont="1" applyFill="1" applyBorder="1" applyAlignment="1">
      <alignment horizontal="center" vertical="center"/>
    </xf>
    <xf numFmtId="0" fontId="10" fillId="24" borderId="1" xfId="0" applyFont="1" applyFill="1" applyBorder="1" applyAlignment="1">
      <alignment horizontal="center" vertical="center"/>
    </xf>
    <xf numFmtId="0" fontId="10" fillId="24" borderId="20" xfId="0" applyFont="1" applyFill="1" applyBorder="1" applyAlignment="1">
      <alignment horizontal="center" vertical="center"/>
    </xf>
    <xf numFmtId="0" fontId="10" fillId="14" borderId="23" xfId="0" applyFont="1" applyFill="1" applyBorder="1" applyAlignment="1">
      <alignment horizontal="center" vertical="center"/>
    </xf>
    <xf numFmtId="0" fontId="10" fillId="21" borderId="1" xfId="0" applyFont="1" applyFill="1" applyBorder="1" applyAlignment="1">
      <alignment horizontal="center" vertical="center" wrapText="1"/>
    </xf>
    <xf numFmtId="0" fontId="10" fillId="17" borderId="1" xfId="0" applyFont="1" applyFill="1" applyBorder="1" applyAlignment="1">
      <alignment horizontal="center" vertical="center"/>
    </xf>
    <xf numFmtId="0" fontId="1" fillId="0" borderId="45" xfId="0" applyFont="1" applyBorder="1" applyAlignment="1">
      <alignment horizontal="center" vertical="center"/>
    </xf>
    <xf numFmtId="0" fontId="20" fillId="5" borderId="38" xfId="0" applyFont="1" applyFill="1" applyBorder="1" applyAlignment="1">
      <alignment vertical="center"/>
    </xf>
    <xf numFmtId="0" fontId="20" fillId="5" borderId="39" xfId="0" applyFont="1" applyFill="1" applyBorder="1" applyAlignment="1">
      <alignment vertical="center"/>
    </xf>
    <xf numFmtId="0" fontId="25" fillId="0" borderId="1" xfId="0"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vertical="center"/>
    </xf>
    <xf numFmtId="0" fontId="0" fillId="12" borderId="19" xfId="0" applyFill="1" applyBorder="1"/>
    <xf numFmtId="0" fontId="0" fillId="0" borderId="21" xfId="0" applyBorder="1"/>
    <xf numFmtId="0" fontId="10" fillId="0" borderId="0" xfId="0" applyFont="1"/>
    <xf numFmtId="0" fontId="17" fillId="0" borderId="0" xfId="0" applyFont="1" applyBorder="1" applyAlignment="1">
      <alignment horizontal="center"/>
    </xf>
    <xf numFmtId="0" fontId="16" fillId="0" borderId="0" xfId="0" applyFont="1" applyBorder="1" applyAlignment="1">
      <alignment horizontal="center"/>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31" fillId="8" borderId="20" xfId="0" applyFont="1" applyFill="1" applyBorder="1" applyAlignment="1">
      <alignment horizontal="center" vertical="center" wrapText="1"/>
    </xf>
    <xf numFmtId="0" fontId="12" fillId="0" borderId="0" xfId="0" applyFont="1" applyFill="1" applyBorder="1" applyAlignment="1"/>
    <xf numFmtId="0" fontId="12" fillId="0" borderId="0" xfId="0" applyFont="1" applyFill="1" applyBorder="1" applyAlignment="1">
      <alignment horizontal="left"/>
    </xf>
    <xf numFmtId="4" fontId="12" fillId="0" borderId="0" xfId="0" applyNumberFormat="1" applyFont="1" applyFill="1" applyBorder="1"/>
    <xf numFmtId="0" fontId="25" fillId="0" borderId="1" xfId="0" applyFont="1" applyFill="1" applyBorder="1" applyAlignment="1">
      <alignment vertical="center"/>
    </xf>
    <xf numFmtId="0" fontId="22" fillId="0" borderId="1" xfId="0" applyFont="1" applyFill="1" applyBorder="1" applyAlignment="1">
      <alignment vertical="center"/>
    </xf>
    <xf numFmtId="0" fontId="2" fillId="2"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Fill="1" applyBorder="1" applyAlignment="1">
      <alignment horizontal="left" vertical="center" wrapText="1"/>
    </xf>
    <xf numFmtId="0" fontId="0" fillId="0" borderId="0" xfId="0" applyAlignment="1">
      <alignment vertical="center"/>
    </xf>
    <xf numFmtId="0" fontId="0" fillId="0" borderId="1" xfId="0" applyFont="1" applyFill="1" applyBorder="1" applyAlignment="1">
      <alignment horizontal="left" vertical="center"/>
    </xf>
    <xf numFmtId="0" fontId="0" fillId="0" borderId="1" xfId="0" applyBorder="1" applyAlignment="1">
      <alignment horizontal="left" vertical="center" wrapText="1"/>
    </xf>
    <xf numFmtId="0" fontId="38" fillId="0" borderId="1" xfId="0" applyFont="1" applyBorder="1" applyAlignment="1">
      <alignment vertical="center" wrapText="1"/>
    </xf>
    <xf numFmtId="0" fontId="39" fillId="0" borderId="1" xfId="0" applyFont="1" applyBorder="1" applyAlignment="1">
      <alignment vertical="center" wrapText="1"/>
    </xf>
    <xf numFmtId="0" fontId="38" fillId="9" borderId="1" xfId="0" applyFont="1" applyFill="1" applyBorder="1" applyAlignment="1">
      <alignment vertical="center" wrapText="1"/>
    </xf>
    <xf numFmtId="0" fontId="38" fillId="0" borderId="1" xfId="0" applyFont="1" applyFill="1" applyBorder="1" applyAlignment="1">
      <alignment vertical="center" wrapText="1"/>
    </xf>
    <xf numFmtId="0" fontId="39" fillId="2" borderId="8" xfId="0" applyFont="1" applyFill="1" applyBorder="1" applyAlignment="1">
      <alignment vertical="center" wrapText="1"/>
    </xf>
    <xf numFmtId="0" fontId="39" fillId="0" borderId="1" xfId="0" applyFont="1" applyFill="1" applyBorder="1" applyAlignment="1">
      <alignment vertical="center" wrapText="1"/>
    </xf>
    <xf numFmtId="0" fontId="21" fillId="0" borderId="0" xfId="0" applyFont="1" applyAlignment="1">
      <alignment vertical="center"/>
    </xf>
    <xf numFmtId="0" fontId="0" fillId="0" borderId="0" xfId="0" applyAlignment="1">
      <alignment horizontal="center" vertical="center"/>
    </xf>
    <xf numFmtId="0" fontId="0" fillId="9" borderId="1" xfId="0" applyFill="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0" fillId="0" borderId="2" xfId="0" applyBorder="1" applyAlignment="1"/>
    <xf numFmtId="0" fontId="0" fillId="0" borderId="4" xfId="0" applyBorder="1" applyAlignment="1"/>
    <xf numFmtId="0" fontId="0" fillId="0" borderId="14" xfId="0" applyBorder="1" applyAlignment="1"/>
    <xf numFmtId="0" fontId="0" fillId="0" borderId="42" xfId="0" applyBorder="1" applyAlignment="1"/>
    <xf numFmtId="0" fontId="0" fillId="0" borderId="0" xfId="0" applyBorder="1"/>
    <xf numFmtId="0" fontId="0" fillId="0" borderId="0" xfId="0" applyBorder="1" applyAlignment="1"/>
    <xf numFmtId="0" fontId="0" fillId="0" borderId="32" xfId="0" applyBorder="1" applyAlignment="1"/>
    <xf numFmtId="0" fontId="1" fillId="2" borderId="8"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1" fillId="2"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Alignment="1">
      <alignment horizontal="center"/>
    </xf>
    <xf numFmtId="0" fontId="0" fillId="0" borderId="0" xfId="0" applyFill="1" applyAlignment="1">
      <alignment horizontal="center" vertical="center"/>
    </xf>
    <xf numFmtId="0" fontId="46" fillId="5" borderId="39" xfId="2" applyFont="1" applyFill="1" applyBorder="1" applyAlignment="1">
      <alignment vertical="center" wrapText="1"/>
    </xf>
    <xf numFmtId="0" fontId="46" fillId="5" borderId="39" xfId="2" applyFont="1" applyFill="1" applyBorder="1" applyAlignment="1">
      <alignment horizontal="center" vertical="center" wrapText="1"/>
    </xf>
    <xf numFmtId="0" fontId="47" fillId="0" borderId="1" xfId="1" applyFont="1" applyFill="1" applyBorder="1" applyAlignment="1">
      <alignment horizontal="center" vertical="center" wrapText="1"/>
    </xf>
    <xf numFmtId="0" fontId="21"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47" fillId="0" borderId="1" xfId="1" applyFont="1" applyFill="1" applyBorder="1" applyAlignment="1">
      <alignment vertical="center" wrapText="1"/>
    </xf>
    <xf numFmtId="0" fontId="0" fillId="2" borderId="8" xfId="0" applyFont="1" applyFill="1" applyBorder="1" applyAlignment="1">
      <alignment horizontal="center" vertical="center" wrapText="1"/>
    </xf>
    <xf numFmtId="0" fontId="0" fillId="2" borderId="8" xfId="0" applyFont="1" applyFill="1" applyBorder="1" applyAlignment="1">
      <alignment vertical="center" wrapText="1"/>
    </xf>
    <xf numFmtId="2" fontId="0" fillId="0" borderId="1" xfId="0" applyNumberFormat="1" applyFont="1" applyBorder="1" applyAlignment="1">
      <alignment vertical="center" wrapText="1"/>
    </xf>
    <xf numFmtId="0" fontId="35" fillId="0" borderId="1" xfId="1" applyFont="1" applyBorder="1" applyAlignment="1">
      <alignment vertical="center" wrapText="1"/>
    </xf>
    <xf numFmtId="0" fontId="23" fillId="0" borderId="1" xfId="1" applyFont="1" applyBorder="1" applyAlignment="1">
      <alignment vertical="center" wrapText="1"/>
    </xf>
    <xf numFmtId="0" fontId="48" fillId="5" borderId="39" xfId="2" applyFont="1" applyFill="1" applyBorder="1" applyAlignment="1">
      <alignment vertical="center" wrapText="1"/>
    </xf>
    <xf numFmtId="0" fontId="39" fillId="2" borderId="0" xfId="0" applyFont="1" applyFill="1" applyAlignment="1">
      <alignment vertical="center" wrapText="1"/>
    </xf>
    <xf numFmtId="0" fontId="38" fillId="2" borderId="8" xfId="0" applyFont="1" applyFill="1" applyBorder="1" applyAlignment="1">
      <alignment vertical="center" wrapText="1"/>
    </xf>
    <xf numFmtId="0" fontId="28" fillId="0" borderId="0" xfId="0" applyFont="1"/>
    <xf numFmtId="0" fontId="44" fillId="4" borderId="9" xfId="0" applyFont="1" applyFill="1" applyBorder="1" applyAlignment="1">
      <alignment vertical="center" wrapText="1"/>
    </xf>
    <xf numFmtId="0" fontId="44" fillId="4" borderId="9" xfId="0" applyFont="1" applyFill="1" applyBorder="1" applyAlignment="1">
      <alignment horizontal="center" vertical="center" wrapText="1"/>
    </xf>
    <xf numFmtId="0" fontId="44" fillId="4" borderId="9" xfId="0" applyFont="1" applyFill="1" applyBorder="1" applyAlignment="1">
      <alignment horizontal="center" vertical="center"/>
    </xf>
    <xf numFmtId="0" fontId="43" fillId="5" borderId="39" xfId="2" applyFont="1" applyFill="1" applyBorder="1" applyAlignment="1">
      <alignment horizontal="left" vertical="center"/>
    </xf>
    <xf numFmtId="0" fontId="33" fillId="2"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xf>
    <xf numFmtId="0" fontId="6" fillId="5" borderId="39" xfId="2" applyFont="1" applyFill="1" applyBorder="1" applyAlignment="1">
      <alignment vertical="center" wrapText="1"/>
    </xf>
    <xf numFmtId="0" fontId="1" fillId="0" borderId="1" xfId="0" applyFont="1" applyBorder="1" applyAlignment="1">
      <alignment horizontal="left" vertical="center" wrapText="1"/>
    </xf>
    <xf numFmtId="0" fontId="0" fillId="2" borderId="8" xfId="0" applyFill="1"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23" fillId="9" borderId="1" xfId="1" applyFont="1" applyFill="1" applyBorder="1" applyAlignment="1">
      <alignment vertical="center" wrapText="1"/>
    </xf>
    <xf numFmtId="0" fontId="0" fillId="9" borderId="1" xfId="0" applyFill="1" applyBorder="1" applyAlignment="1">
      <alignment vertical="center" wrapText="1"/>
    </xf>
    <xf numFmtId="0" fontId="0" fillId="9" borderId="0" xfId="0" applyFill="1"/>
    <xf numFmtId="0" fontId="43" fillId="4" borderId="9" xfId="0" applyFont="1" applyFill="1" applyBorder="1" applyAlignment="1">
      <alignment horizontal="center" vertical="center"/>
    </xf>
    <xf numFmtId="0" fontId="43" fillId="4" borderId="9" xfId="0" applyFont="1" applyFill="1" applyBorder="1" applyAlignment="1">
      <alignment horizontal="center" vertical="center" wrapText="1"/>
    </xf>
    <xf numFmtId="0" fontId="40" fillId="0" borderId="0" xfId="0" applyFont="1"/>
    <xf numFmtId="0" fontId="1" fillId="0" borderId="1" xfId="0" applyFont="1" applyBorder="1" applyAlignment="1">
      <alignment horizontal="left" vertical="center"/>
    </xf>
    <xf numFmtId="0" fontId="1" fillId="2" borderId="8" xfId="0" applyFont="1" applyFill="1" applyBorder="1" applyAlignment="1">
      <alignment horizontal="left" vertical="center"/>
    </xf>
    <xf numFmtId="0" fontId="1" fillId="2"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0" fillId="0" borderId="0" xfId="0" applyFont="1" applyFill="1" applyAlignment="1">
      <alignment horizontal="left" vertical="center"/>
    </xf>
    <xf numFmtId="0" fontId="0" fillId="0" borderId="1" xfId="0" applyFont="1" applyBorder="1" applyAlignment="1">
      <alignment horizontal="left" vertical="center" wrapText="1"/>
    </xf>
    <xf numFmtId="0" fontId="12" fillId="5" borderId="39" xfId="2" applyFont="1" applyFill="1" applyBorder="1" applyAlignment="1">
      <alignment horizontal="left" vertical="center"/>
    </xf>
    <xf numFmtId="0" fontId="12" fillId="5" borderId="39" xfId="2" applyFont="1" applyFill="1" applyBorder="1" applyAlignment="1">
      <alignment horizontal="left" vertical="center" wrapText="1"/>
    </xf>
    <xf numFmtId="0" fontId="0" fillId="2" borderId="8" xfId="0" applyFont="1" applyFill="1" applyBorder="1" applyAlignment="1">
      <alignment horizontal="left" vertical="center"/>
    </xf>
    <xf numFmtId="0" fontId="0" fillId="2" borderId="8" xfId="0" applyFont="1" applyFill="1" applyBorder="1" applyAlignment="1">
      <alignment horizontal="left" vertical="center" wrapText="1"/>
    </xf>
    <xf numFmtId="0" fontId="1" fillId="9" borderId="1" xfId="0" applyFont="1" applyFill="1" applyBorder="1" applyAlignment="1">
      <alignment horizontal="left" vertical="center"/>
    </xf>
    <xf numFmtId="0" fontId="0" fillId="0" borderId="0" xfId="0" applyFont="1" applyAlignment="1">
      <alignment horizontal="center"/>
    </xf>
    <xf numFmtId="0" fontId="12" fillId="5" borderId="39" xfId="2" applyFont="1" applyFill="1" applyBorder="1" applyAlignment="1">
      <alignment horizontal="center" vertical="top" wrapText="1"/>
    </xf>
    <xf numFmtId="0" fontId="33" fillId="2" borderId="8"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 xfId="0" applyFont="1" applyBorder="1" applyAlignment="1">
      <alignment horizontal="center" vertical="center"/>
    </xf>
    <xf numFmtId="0" fontId="12" fillId="5" borderId="39" xfId="2" applyFont="1" applyFill="1" applyBorder="1" applyAlignment="1">
      <alignment horizontal="center" vertical="center" wrapText="1"/>
    </xf>
    <xf numFmtId="0" fontId="2" fillId="2" borderId="8" xfId="0" applyFont="1" applyFill="1" applyBorder="1" applyAlignment="1">
      <alignment horizontal="center" vertical="center"/>
    </xf>
    <xf numFmtId="0" fontId="12" fillId="5" borderId="39" xfId="2" applyFont="1" applyFill="1" applyBorder="1" applyAlignment="1">
      <alignment horizontal="center" vertical="center"/>
    </xf>
    <xf numFmtId="0" fontId="0" fillId="2" borderId="8"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2" fillId="0" borderId="0" xfId="0" applyFont="1" applyAlignment="1">
      <alignment horizontal="center" vertical="center"/>
    </xf>
    <xf numFmtId="0" fontId="0" fillId="2" borderId="1" xfId="0" applyFont="1" applyFill="1" applyBorder="1" applyAlignment="1">
      <alignment horizontal="left" vertical="center"/>
    </xf>
    <xf numFmtId="0" fontId="10" fillId="5" borderId="39" xfId="2"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31" fillId="8"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xf>
    <xf numFmtId="0" fontId="20" fillId="5" borderId="4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4" xfId="0" applyFont="1" applyFill="1" applyBorder="1" applyAlignment="1">
      <alignment horizontal="center" vertical="center"/>
    </xf>
    <xf numFmtId="0" fontId="0" fillId="12" borderId="1" xfId="0" applyFill="1" applyBorder="1" applyAlignment="1">
      <alignment horizontal="center" vertical="center"/>
    </xf>
    <xf numFmtId="0" fontId="2" fillId="0" borderId="1" xfId="0" applyFont="1" applyBorder="1" applyAlignment="1">
      <alignment horizontal="center" vertical="center"/>
    </xf>
    <xf numFmtId="0" fontId="20" fillId="5" borderId="39" xfId="0" applyFont="1" applyFill="1" applyBorder="1" applyAlignment="1">
      <alignment horizontal="center" vertical="center"/>
    </xf>
    <xf numFmtId="0" fontId="0" fillId="12" borderId="1" xfId="0" applyFill="1" applyBorder="1" applyAlignment="1">
      <alignment horizontal="center" vertical="center" wrapText="1"/>
    </xf>
    <xf numFmtId="0" fontId="0" fillId="0" borderId="1" xfId="0" applyFill="1" applyBorder="1" applyAlignment="1">
      <alignment horizontal="center" vertical="center" wrapText="1"/>
    </xf>
    <xf numFmtId="0" fontId="0" fillId="12" borderId="0" xfId="0" applyFill="1" applyAlignment="1">
      <alignment horizontal="center" vertical="center"/>
    </xf>
    <xf numFmtId="0" fontId="0" fillId="12" borderId="9" xfId="0" applyFill="1" applyBorder="1" applyAlignment="1">
      <alignment horizontal="center" vertical="center"/>
    </xf>
    <xf numFmtId="0" fontId="0" fillId="12" borderId="1" xfId="0" applyFill="1" applyBorder="1" applyAlignment="1">
      <alignment vertical="center"/>
    </xf>
    <xf numFmtId="0" fontId="0" fillId="0" borderId="9" xfId="0" applyFill="1" applyBorder="1" applyAlignment="1">
      <alignment horizontal="center" vertical="center"/>
    </xf>
    <xf numFmtId="0" fontId="0" fillId="0" borderId="9" xfId="0" applyBorder="1" applyAlignment="1">
      <alignment vertical="center" wrapText="1"/>
    </xf>
    <xf numFmtId="0" fontId="0" fillId="0" borderId="1" xfId="0" applyFill="1" applyBorder="1" applyAlignment="1">
      <alignment vertical="center"/>
    </xf>
    <xf numFmtId="0" fontId="0" fillId="0" borderId="1" xfId="0" applyBorder="1" applyAlignment="1">
      <alignment vertical="center"/>
    </xf>
    <xf numFmtId="0" fontId="0" fillId="0" borderId="8" xfId="0" applyBorder="1" applyAlignment="1">
      <alignment vertical="center" wrapText="1"/>
    </xf>
    <xf numFmtId="0" fontId="0" fillId="12" borderId="8" xfId="0" applyFill="1" applyBorder="1" applyAlignment="1">
      <alignment vertical="center"/>
    </xf>
    <xf numFmtId="0" fontId="20" fillId="5" borderId="39" xfId="0" applyFont="1" applyFill="1" applyBorder="1" applyAlignment="1">
      <alignment vertical="center" wrapText="1"/>
    </xf>
    <xf numFmtId="0" fontId="0" fillId="9" borderId="1" xfId="0" applyFill="1" applyBorder="1" applyAlignment="1">
      <alignment vertical="center"/>
    </xf>
    <xf numFmtId="0" fontId="0" fillId="9" borderId="1" xfId="0" applyFill="1" applyBorder="1" applyAlignment="1">
      <alignment horizontal="center" vertical="center" wrapText="1"/>
    </xf>
    <xf numFmtId="9" fontId="0" fillId="0" borderId="0" xfId="7" applyFont="1" applyAlignment="1">
      <alignment vertical="center"/>
    </xf>
    <xf numFmtId="0" fontId="10" fillId="6" borderId="1" xfId="0" applyFont="1" applyFill="1" applyBorder="1" applyAlignment="1">
      <alignment horizontal="center" vertical="center"/>
    </xf>
    <xf numFmtId="0" fontId="51" fillId="6" borderId="1" xfId="0" applyFont="1" applyFill="1" applyBorder="1" applyAlignment="1">
      <alignment horizontal="center" vertical="center"/>
    </xf>
    <xf numFmtId="0" fontId="0" fillId="0" borderId="0" xfId="0" applyAlignment="1">
      <alignment horizontal="left"/>
    </xf>
    <xf numFmtId="1" fontId="0" fillId="0" borderId="0" xfId="0" applyNumberFormat="1"/>
    <xf numFmtId="0" fontId="11" fillId="9" borderId="0" xfId="0" applyFont="1" applyFill="1" applyBorder="1" applyAlignment="1">
      <alignment horizontal="center" vertical="center"/>
    </xf>
    <xf numFmtId="0" fontId="37" fillId="0" borderId="19" xfId="0" applyFont="1" applyBorder="1" applyAlignment="1">
      <alignment horizontal="center" vertical="center"/>
    </xf>
    <xf numFmtId="0" fontId="23" fillId="9" borderId="1" xfId="0" applyFont="1" applyFill="1" applyBorder="1" applyAlignment="1">
      <alignment horizontal="center" vertical="center"/>
    </xf>
    <xf numFmtId="9" fontId="28" fillId="0" borderId="1" xfId="7" applyFont="1" applyBorder="1"/>
    <xf numFmtId="9" fontId="28" fillId="0" borderId="20" xfId="7" applyFont="1" applyBorder="1"/>
    <xf numFmtId="9" fontId="30" fillId="9" borderId="0" xfId="0" applyNumberFormat="1" applyFont="1" applyFill="1" applyBorder="1" applyAlignment="1">
      <alignment vertical="center" wrapText="1"/>
    </xf>
    <xf numFmtId="0" fontId="0" fillId="9" borderId="0" xfId="0" applyFill="1" applyBorder="1"/>
    <xf numFmtId="9" fontId="31" fillId="8" borderId="23"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14" fillId="8"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2" xfId="0" applyBorder="1" applyAlignment="1">
      <alignment horizontal="center" vertical="center"/>
    </xf>
    <xf numFmtId="0" fontId="25"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22" fillId="0" borderId="1" xfId="0" applyFont="1" applyFill="1" applyBorder="1" applyAlignment="1">
      <alignment horizontal="justify" vertical="center" wrapText="1"/>
    </xf>
    <xf numFmtId="0" fontId="12" fillId="5" borderId="39" xfId="2" applyFont="1" applyFill="1" applyBorder="1" applyAlignment="1">
      <alignment horizontal="justify" vertical="center" wrapText="1"/>
    </xf>
    <xf numFmtId="0" fontId="1" fillId="2" borderId="8"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12" fillId="5" borderId="39" xfId="2" applyFont="1" applyFill="1" applyBorder="1" applyAlignment="1">
      <alignment horizontal="justify" vertical="center"/>
    </xf>
    <xf numFmtId="0" fontId="1" fillId="0" borderId="1" xfId="0" applyFont="1" applyBorder="1" applyAlignment="1">
      <alignment horizontal="justify" vertical="center"/>
    </xf>
    <xf numFmtId="0" fontId="1" fillId="0" borderId="1" xfId="0" applyFont="1" applyFill="1" applyBorder="1" applyAlignment="1">
      <alignment horizontal="justify" vertical="center" wrapText="1"/>
    </xf>
    <xf numFmtId="0" fontId="37" fillId="0" borderId="38" xfId="0" applyFont="1" applyBorder="1" applyAlignment="1">
      <alignment horizontal="center" vertical="center"/>
    </xf>
    <xf numFmtId="0" fontId="14" fillId="8" borderId="38" xfId="0" applyFont="1" applyFill="1" applyBorder="1" applyAlignment="1">
      <alignment horizontal="center" vertical="center" wrapText="1"/>
    </xf>
    <xf numFmtId="0" fontId="54" fillId="0" borderId="1" xfId="0" applyFont="1" applyBorder="1" applyAlignment="1">
      <alignment horizontal="center" vertical="center"/>
    </xf>
    <xf numFmtId="0" fontId="28" fillId="0" borderId="0" xfId="0" applyFont="1" applyBorder="1" applyAlignment="1">
      <alignment horizontal="center" vertical="center" wrapText="1"/>
    </xf>
    <xf numFmtId="0" fontId="28" fillId="0" borderId="1" xfId="0" applyFont="1" applyBorder="1" applyAlignment="1">
      <alignment horizontal="center"/>
    </xf>
    <xf numFmtId="9" fontId="28" fillId="0" borderId="1" xfId="0" applyNumberFormat="1" applyFont="1" applyBorder="1" applyAlignment="1">
      <alignment horizontal="center"/>
    </xf>
    <xf numFmtId="0" fontId="28" fillId="0" borderId="19" xfId="0" applyFont="1" applyBorder="1" applyAlignment="1">
      <alignment horizontal="center"/>
    </xf>
    <xf numFmtId="0" fontId="28" fillId="0" borderId="49" xfId="0" applyFont="1" applyBorder="1" applyAlignment="1">
      <alignment horizontal="center"/>
    </xf>
    <xf numFmtId="9" fontId="28" fillId="0" borderId="40" xfId="7" applyFont="1" applyBorder="1"/>
    <xf numFmtId="0" fontId="10" fillId="6" borderId="19" xfId="0" applyFont="1" applyFill="1" applyBorder="1" applyAlignment="1">
      <alignment horizontal="left" vertical="center"/>
    </xf>
    <xf numFmtId="0" fontId="0" fillId="6" borderId="1" xfId="0" applyFont="1" applyFill="1" applyBorder="1" applyAlignment="1">
      <alignment vertical="center"/>
    </xf>
    <xf numFmtId="0" fontId="0" fillId="0" borderId="19" xfId="0" applyFont="1" applyBorder="1" applyAlignment="1">
      <alignment horizontal="center" vertical="center"/>
    </xf>
    <xf numFmtId="0" fontId="0" fillId="13" borderId="19" xfId="0" applyFont="1" applyFill="1" applyBorder="1" applyAlignment="1">
      <alignment horizontal="center" vertical="center"/>
    </xf>
    <xf numFmtId="0" fontId="0" fillId="13" borderId="1" xfId="0" applyFont="1" applyFill="1" applyBorder="1" applyAlignment="1">
      <alignment horizontal="center" vertical="center"/>
    </xf>
    <xf numFmtId="0" fontId="10" fillId="6"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46" fillId="5" borderId="17" xfId="0" applyFont="1" applyFill="1" applyBorder="1" applyAlignment="1">
      <alignment horizontal="center" vertical="center"/>
    </xf>
    <xf numFmtId="0" fontId="46" fillId="5" borderId="17" xfId="0" applyFont="1" applyFill="1" applyBorder="1" applyAlignment="1">
      <alignment horizontal="center" vertical="center" wrapText="1"/>
    </xf>
    <xf numFmtId="0" fontId="46" fillId="17" borderId="17" xfId="0" applyFont="1" applyFill="1" applyBorder="1" applyAlignment="1">
      <alignment horizontal="center" vertical="center" wrapText="1"/>
    </xf>
    <xf numFmtId="0" fontId="46" fillId="11" borderId="17" xfId="0" applyFont="1" applyFill="1" applyBorder="1" applyAlignment="1">
      <alignment horizontal="center" vertical="center" wrapText="1"/>
    </xf>
    <xf numFmtId="0" fontId="46" fillId="20" borderId="17" xfId="0" applyFont="1" applyFill="1" applyBorder="1" applyAlignment="1">
      <alignment horizontal="center" vertical="center" wrapText="1"/>
    </xf>
    <xf numFmtId="0" fontId="46" fillId="21" borderId="17" xfId="0" applyFont="1" applyFill="1" applyBorder="1" applyAlignment="1">
      <alignment horizontal="center" vertical="center" wrapText="1"/>
    </xf>
    <xf numFmtId="0" fontId="46" fillId="14" borderId="18" xfId="0" applyFont="1" applyFill="1" applyBorder="1" applyAlignment="1">
      <alignment horizontal="center" vertical="center" wrapText="1"/>
    </xf>
    <xf numFmtId="0" fontId="46" fillId="14" borderId="17" xfId="0" applyFont="1" applyFill="1" applyBorder="1" applyAlignment="1">
      <alignment horizontal="center" vertical="center" wrapText="1"/>
    </xf>
    <xf numFmtId="0" fontId="46" fillId="5" borderId="16" xfId="0" applyFont="1" applyFill="1" applyBorder="1" applyAlignment="1">
      <alignment horizontal="center" vertical="center"/>
    </xf>
    <xf numFmtId="0" fontId="0" fillId="12" borderId="19" xfId="0" applyFill="1" applyBorder="1" applyAlignment="1">
      <alignment horizontal="center" vertical="center"/>
    </xf>
    <xf numFmtId="0" fontId="0" fillId="12" borderId="20" xfId="0" applyFill="1" applyBorder="1" applyAlignment="1">
      <alignment horizontal="center" vertical="center"/>
    </xf>
    <xf numFmtId="0" fontId="0" fillId="0" borderId="19" xfId="0" applyBorder="1" applyAlignment="1">
      <alignment horizontal="center" vertical="center"/>
    </xf>
    <xf numFmtId="0" fontId="0" fillId="0" borderId="1" xfId="0" applyFill="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Fill="1" applyBorder="1" applyAlignment="1">
      <alignment horizontal="center" vertical="center"/>
    </xf>
    <xf numFmtId="0" fontId="0" fillId="12" borderId="1" xfId="0" applyFill="1" applyBorder="1" applyAlignment="1">
      <alignment horizontal="justify" vertical="center" wrapText="1"/>
    </xf>
    <xf numFmtId="0" fontId="0" fillId="12" borderId="1" xfId="0" applyFill="1" applyBorder="1" applyAlignment="1">
      <alignment horizontal="justify" vertical="center"/>
    </xf>
    <xf numFmtId="0" fontId="38" fillId="0" borderId="9" xfId="0" pivotButton="1" applyFont="1" applyBorder="1" applyAlignment="1">
      <alignment horizontal="center" vertical="center" wrapText="1"/>
    </xf>
    <xf numFmtId="0" fontId="38" fillId="0" borderId="9" xfId="0" applyFont="1" applyBorder="1" applyAlignment="1">
      <alignment horizontal="center" vertical="center" wrapText="1"/>
    </xf>
    <xf numFmtId="0" fontId="57" fillId="0" borderId="9" xfId="0" applyFont="1" applyBorder="1" applyAlignment="1">
      <alignment horizontal="center" vertical="center" wrapText="1"/>
    </xf>
    <xf numFmtId="1" fontId="20" fillId="5" borderId="40" xfId="0" applyNumberFormat="1" applyFont="1" applyFill="1" applyBorder="1" applyAlignment="1">
      <alignment horizontal="center" vertical="center"/>
    </xf>
    <xf numFmtId="0" fontId="11" fillId="4" borderId="1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2" fillId="5" borderId="1" xfId="7" applyNumberFormat="1" applyFont="1" applyFill="1" applyBorder="1" applyAlignment="1">
      <alignment vertical="center"/>
    </xf>
    <xf numFmtId="0" fontId="21" fillId="0" borderId="8" xfId="0" applyFont="1" applyFill="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vertical="center"/>
    </xf>
    <xf numFmtId="0" fontId="21" fillId="0" borderId="15" xfId="0" applyFont="1" applyFill="1" applyBorder="1" applyAlignment="1">
      <alignment vertical="center" wrapText="1"/>
    </xf>
    <xf numFmtId="0" fontId="21" fillId="0" borderId="17" xfId="0" applyFont="1" applyFill="1" applyBorder="1" applyAlignment="1">
      <alignment vertical="center" wrapText="1"/>
    </xf>
    <xf numFmtId="0" fontId="21" fillId="0" borderId="9" xfId="0" applyFont="1" applyFill="1" applyBorder="1" applyAlignment="1">
      <alignment vertical="center" wrapText="1"/>
    </xf>
    <xf numFmtId="0" fontId="21" fillId="0" borderId="22" xfId="0" applyFont="1" applyFill="1" applyBorder="1" applyAlignment="1">
      <alignment vertical="center" wrapText="1"/>
    </xf>
    <xf numFmtId="0" fontId="21" fillId="0" borderId="2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41" fillId="0" borderId="1" xfId="0" applyFont="1" applyFill="1" applyBorder="1" applyAlignment="1">
      <alignment vertical="center" wrapText="1"/>
    </xf>
    <xf numFmtId="0" fontId="21" fillId="0" borderId="17" xfId="0" applyFont="1" applyFill="1" applyBorder="1" applyAlignment="1">
      <alignment horizontal="left" vertical="center" wrapText="1"/>
    </xf>
    <xf numFmtId="0" fontId="21" fillId="0" borderId="53" xfId="0" applyFont="1" applyFill="1" applyBorder="1" applyAlignment="1">
      <alignment vertical="center" wrapText="1"/>
    </xf>
    <xf numFmtId="0" fontId="28" fillId="0" borderId="52" xfId="0" applyFont="1" applyFill="1" applyBorder="1" applyAlignment="1">
      <alignment horizontal="center" vertical="center"/>
    </xf>
    <xf numFmtId="0" fontId="0" fillId="0" borderId="1" xfId="0" applyFont="1" applyFill="1" applyBorder="1" applyAlignment="1">
      <alignment horizontal="left" vertical="center" wrapText="1"/>
    </xf>
    <xf numFmtId="0" fontId="39" fillId="0" borderId="8" xfId="0" applyFont="1" applyFill="1" applyBorder="1" applyAlignment="1">
      <alignment vertical="center" wrapText="1"/>
    </xf>
    <xf numFmtId="0" fontId="0" fillId="0" borderId="8" xfId="0" applyFont="1" applyFill="1" applyBorder="1" applyAlignment="1">
      <alignment vertical="center" wrapText="1"/>
    </xf>
    <xf numFmtId="0" fontId="0" fillId="0" borderId="8" xfId="0" applyFont="1" applyFill="1" applyBorder="1" applyAlignment="1">
      <alignment horizontal="justify" vertical="center" wrapText="1"/>
    </xf>
    <xf numFmtId="0" fontId="10" fillId="0" borderId="39" xfId="2"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12" fillId="5" borderId="52"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53" xfId="0" applyFont="1" applyFill="1" applyBorder="1" applyAlignment="1">
      <alignment horizontal="center" vertical="center"/>
    </xf>
    <xf numFmtId="0" fontId="0" fillId="0" borderId="32" xfId="0" applyBorder="1"/>
    <xf numFmtId="0" fontId="0" fillId="0" borderId="4" xfId="0" applyBorder="1"/>
    <xf numFmtId="0" fontId="0" fillId="0" borderId="5" xfId="0" applyBorder="1"/>
    <xf numFmtId="0" fontId="0" fillId="0" borderId="15" xfId="0" applyBorder="1"/>
    <xf numFmtId="18" fontId="21" fillId="0" borderId="53" xfId="0" applyNumberFormat="1" applyFont="1" applyFill="1" applyBorder="1" applyAlignment="1">
      <alignment horizontal="center" vertical="center" wrapText="1"/>
    </xf>
    <xf numFmtId="0" fontId="0" fillId="0" borderId="1" xfId="0" applyBorder="1" applyAlignment="1">
      <alignment horizontal="center" vertical="center"/>
    </xf>
    <xf numFmtId="0" fontId="58" fillId="10" borderId="23" xfId="0" applyFont="1" applyFill="1" applyBorder="1" applyAlignment="1">
      <alignment horizontal="center" vertical="center"/>
    </xf>
    <xf numFmtId="3" fontId="58" fillId="10" borderId="22"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9" fontId="0" fillId="0" borderId="1" xfId="7" applyFont="1" applyBorder="1" applyAlignment="1">
      <alignment horizontal="center" vertical="center"/>
    </xf>
    <xf numFmtId="0" fontId="40" fillId="0" borderId="17" xfId="0" applyFont="1" applyFill="1" applyBorder="1" applyAlignment="1">
      <alignment vertical="center" wrapText="1"/>
    </xf>
    <xf numFmtId="0" fontId="40" fillId="0" borderId="1" xfId="0" applyFont="1" applyFill="1"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17" fontId="0" fillId="0" borderId="0" xfId="0" applyNumberFormat="1" applyAlignment="1">
      <alignment vertical="center"/>
    </xf>
    <xf numFmtId="0" fontId="22" fillId="0" borderId="0" xfId="0" applyFont="1"/>
    <xf numFmtId="0" fontId="0" fillId="0" borderId="0" xfId="0" pivotButton="1"/>
    <xf numFmtId="17" fontId="0" fillId="0" borderId="0" xfId="0" applyNumberFormat="1"/>
    <xf numFmtId="0" fontId="0" fillId="0" borderId="1" xfId="0" applyFont="1" applyFill="1" applyBorder="1" applyAlignment="1">
      <alignment horizontal="center" vertical="center"/>
    </xf>
    <xf numFmtId="0" fontId="0" fillId="31" borderId="1" xfId="0" applyFill="1" applyBorder="1" applyAlignment="1">
      <alignment horizontal="center" vertical="center"/>
    </xf>
    <xf numFmtId="0" fontId="0" fillId="32" borderId="1" xfId="0" applyFill="1" applyBorder="1" applyAlignment="1">
      <alignment vertical="center" wrapText="1"/>
    </xf>
    <xf numFmtId="0" fontId="0" fillId="32" borderId="1" xfId="0" applyFont="1" applyFill="1" applyBorder="1" applyAlignment="1">
      <alignment horizontal="left" vertical="center" wrapText="1"/>
    </xf>
    <xf numFmtId="0" fontId="0" fillId="32" borderId="1" xfId="0" applyFill="1" applyBorder="1" applyAlignment="1">
      <alignment vertical="center"/>
    </xf>
    <xf numFmtId="0" fontId="0" fillId="33" borderId="1" xfId="0" applyFill="1" applyBorder="1" applyAlignment="1">
      <alignment horizontal="center" vertical="center"/>
    </xf>
    <xf numFmtId="0" fontId="0" fillId="0" borderId="1" xfId="0" applyBorder="1" applyAlignment="1">
      <alignment horizontal="center" vertical="center"/>
    </xf>
    <xf numFmtId="0" fontId="0" fillId="17" borderId="1" xfId="0" applyFill="1" applyBorder="1" applyAlignment="1">
      <alignment horizontal="center" vertical="center"/>
    </xf>
    <xf numFmtId="0" fontId="0" fillId="17" borderId="1" xfId="0" applyFont="1" applyFill="1" applyBorder="1" applyAlignment="1">
      <alignment horizontal="center" vertical="center" wrapText="1"/>
    </xf>
    <xf numFmtId="0" fontId="2" fillId="17" borderId="1" xfId="0" applyFont="1" applyFill="1" applyBorder="1" applyAlignment="1">
      <alignment horizontal="center" vertical="center"/>
    </xf>
    <xf numFmtId="0" fontId="0" fillId="34" borderId="1" xfId="0" applyFill="1" applyBorder="1" applyAlignment="1">
      <alignment horizontal="center" vertical="center"/>
    </xf>
    <xf numFmtId="0" fontId="0" fillId="34" borderId="1" xfId="0" applyFont="1" applyFill="1" applyBorder="1" applyAlignment="1">
      <alignment horizontal="center" vertical="center" wrapText="1"/>
    </xf>
    <xf numFmtId="0" fontId="0" fillId="34" borderId="1" xfId="0" applyFont="1" applyFill="1" applyBorder="1" applyAlignment="1">
      <alignment horizontal="center" vertical="center"/>
    </xf>
    <xf numFmtId="0" fontId="0" fillId="34" borderId="1" xfId="0" applyFill="1" applyBorder="1" applyAlignment="1">
      <alignment horizontal="center" vertical="center" wrapText="1"/>
    </xf>
    <xf numFmtId="0" fontId="59" fillId="16" borderId="1" xfId="0" applyFont="1" applyFill="1" applyBorder="1" applyAlignment="1">
      <alignment horizontal="center" vertical="center"/>
    </xf>
    <xf numFmtId="0" fontId="60" fillId="16" borderId="1" xfId="0" applyFont="1" applyFill="1" applyBorder="1" applyAlignment="1">
      <alignment horizontal="center" vertical="center"/>
    </xf>
    <xf numFmtId="0" fontId="59" fillId="23" borderId="1" xfId="0" applyFont="1" applyFill="1" applyBorder="1" applyAlignment="1">
      <alignment horizontal="center" vertical="center"/>
    </xf>
    <xf numFmtId="0" fontId="59" fillId="15" borderId="1" xfId="0" applyFont="1" applyFill="1" applyBorder="1" applyAlignment="1">
      <alignment horizontal="center" vertical="center"/>
    </xf>
    <xf numFmtId="0" fontId="59" fillId="21" borderId="1" xfId="0" applyFont="1" applyFill="1" applyBorder="1" applyAlignment="1">
      <alignment horizontal="center" vertical="center"/>
    </xf>
    <xf numFmtId="0" fontId="22" fillId="22" borderId="1" xfId="0" applyFont="1" applyFill="1" applyBorder="1" applyAlignment="1">
      <alignment horizontal="center" vertical="center"/>
    </xf>
    <xf numFmtId="0" fontId="22" fillId="6" borderId="1" xfId="0" applyFont="1" applyFill="1" applyBorder="1" applyAlignment="1">
      <alignment horizontal="center" vertical="center"/>
    </xf>
    <xf numFmtId="1" fontId="0" fillId="0" borderId="1" xfId="0" applyNumberFormat="1" applyFill="1" applyBorder="1" applyAlignment="1">
      <alignment horizontal="center" vertical="center"/>
    </xf>
    <xf numFmtId="0" fontId="23" fillId="0" borderId="1" xfId="0" applyFont="1" applyFill="1" applyBorder="1" applyAlignment="1">
      <alignment horizontal="center" vertical="center"/>
    </xf>
    <xf numFmtId="1" fontId="23" fillId="0" borderId="1" xfId="0" applyNumberFormat="1" applyFont="1" applyFill="1" applyBorder="1" applyAlignment="1">
      <alignment horizontal="center" vertical="center"/>
    </xf>
    <xf numFmtId="0" fontId="38"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9" fontId="30" fillId="5" borderId="54" xfId="0" applyNumberFormat="1" applyFont="1" applyFill="1" applyBorder="1" applyAlignment="1">
      <alignment horizontal="center" vertical="center" wrapText="1"/>
    </xf>
    <xf numFmtId="9" fontId="30" fillId="5" borderId="57" xfId="0" applyNumberFormat="1" applyFont="1" applyFill="1" applyBorder="1" applyAlignment="1">
      <alignment horizontal="center" vertical="center" wrapText="1"/>
    </xf>
    <xf numFmtId="9" fontId="30" fillId="5" borderId="41" xfId="0" applyNumberFormat="1" applyFont="1" applyFill="1" applyBorder="1" applyAlignment="1">
      <alignment horizontal="center" vertical="center" wrapText="1"/>
    </xf>
    <xf numFmtId="0" fontId="29" fillId="5" borderId="16" xfId="0" applyFont="1" applyFill="1" applyBorder="1" applyAlignment="1">
      <alignment horizontal="center" vertical="center"/>
    </xf>
    <xf numFmtId="0" fontId="29" fillId="5" borderId="19" xfId="0" applyFont="1" applyFill="1" applyBorder="1" applyAlignment="1">
      <alignment horizontal="center" vertical="center"/>
    </xf>
    <xf numFmtId="0" fontId="52" fillId="10" borderId="21" xfId="0" applyFont="1" applyFill="1" applyBorder="1" applyAlignment="1">
      <alignment horizontal="center" vertical="center"/>
    </xf>
    <xf numFmtId="0" fontId="52" fillId="10" borderId="22" xfId="0" applyFont="1" applyFill="1" applyBorder="1" applyAlignment="1">
      <alignment horizontal="center" vertical="center"/>
    </xf>
    <xf numFmtId="0" fontId="38" fillId="0" borderId="1" xfId="0" applyFont="1" applyBorder="1" applyAlignment="1">
      <alignment horizontal="center" vertical="center" wrapText="1"/>
    </xf>
    <xf numFmtId="0" fontId="28" fillId="0" borderId="38" xfId="0" applyFont="1" applyBorder="1" applyAlignment="1">
      <alignment horizontal="center" vertical="center"/>
    </xf>
    <xf numFmtId="0" fontId="28" fillId="0" borderId="40" xfId="0" applyFont="1" applyBorder="1" applyAlignment="1">
      <alignment horizontal="center" vertical="center"/>
    </xf>
    <xf numFmtId="0" fontId="3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25" xfId="0" applyFont="1" applyBorder="1" applyAlignment="1">
      <alignment horizontal="right" vertical="center" textRotation="90" wrapText="1"/>
    </xf>
    <xf numFmtId="0" fontId="46" fillId="26" borderId="38" xfId="0" applyFont="1" applyFill="1" applyBorder="1" applyAlignment="1">
      <alignment horizontal="center" vertical="center" wrapText="1"/>
    </xf>
    <xf numFmtId="0" fontId="46" fillId="27" borderId="46" xfId="0" applyFont="1" applyFill="1" applyBorder="1" applyAlignment="1">
      <alignment horizontal="center" vertical="center" wrapText="1"/>
    </xf>
    <xf numFmtId="0" fontId="46" fillId="27" borderId="8" xfId="0" applyFont="1" applyFill="1" applyBorder="1" applyAlignment="1">
      <alignment horizontal="center" vertical="center" wrapText="1"/>
    </xf>
    <xf numFmtId="0" fontId="46" fillId="29" borderId="46" xfId="0" applyFont="1" applyFill="1" applyBorder="1" applyAlignment="1">
      <alignment horizontal="center" vertical="center" wrapText="1"/>
    </xf>
    <xf numFmtId="0" fontId="46" fillId="29" borderId="8" xfId="0" applyFont="1" applyFill="1" applyBorder="1" applyAlignment="1">
      <alignment horizontal="center" vertical="center" wrapText="1"/>
    </xf>
    <xf numFmtId="0" fontId="46" fillId="28" borderId="46" xfId="0" applyFont="1" applyFill="1" applyBorder="1" applyAlignment="1">
      <alignment horizontal="center" vertical="center" wrapText="1"/>
    </xf>
    <xf numFmtId="0" fontId="46" fillId="28" borderId="8" xfId="0" applyFont="1" applyFill="1" applyBorder="1" applyAlignment="1">
      <alignment horizontal="center" vertical="center" wrapText="1"/>
    </xf>
    <xf numFmtId="0" fontId="46" fillId="14" borderId="46" xfId="0" applyFont="1" applyFill="1" applyBorder="1" applyAlignment="1">
      <alignment horizontal="center" vertical="center" wrapText="1"/>
    </xf>
    <xf numFmtId="0" fontId="46" fillId="14" borderId="8" xfId="0" applyFont="1" applyFill="1" applyBorder="1" applyAlignment="1">
      <alignment horizontal="center" vertical="center" wrapText="1"/>
    </xf>
    <xf numFmtId="9" fontId="53" fillId="5" borderId="47" xfId="0" applyNumberFormat="1" applyFont="1" applyFill="1" applyBorder="1" applyAlignment="1">
      <alignment horizontal="center" vertical="center" wrapText="1"/>
    </xf>
    <xf numFmtId="9" fontId="53" fillId="5" borderId="55" xfId="0" applyNumberFormat="1" applyFont="1" applyFill="1" applyBorder="1" applyAlignment="1">
      <alignment horizontal="center" vertical="center" wrapText="1"/>
    </xf>
    <xf numFmtId="9" fontId="53" fillId="5" borderId="56" xfId="0" applyNumberFormat="1"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28" xfId="0" applyFont="1" applyFill="1" applyBorder="1" applyAlignment="1">
      <alignment horizontal="center" vertical="center" wrapText="1"/>
    </xf>
    <xf numFmtId="0" fontId="44" fillId="5" borderId="32"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4" fillId="5" borderId="42"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44" fillId="5" borderId="19" xfId="0" applyFont="1" applyFill="1" applyBorder="1" applyAlignment="1">
      <alignment horizontal="center" vertical="center"/>
    </xf>
    <xf numFmtId="0" fontId="44" fillId="5" borderId="1"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9" xfId="0" applyFont="1" applyFill="1" applyBorder="1" applyAlignment="1">
      <alignment horizontal="center" vertical="center"/>
    </xf>
    <xf numFmtId="9" fontId="15" fillId="5" borderId="17" xfId="0" applyNumberFormat="1" applyFont="1" applyFill="1" applyBorder="1" applyAlignment="1">
      <alignment horizontal="center" vertical="center" wrapText="1"/>
    </xf>
    <xf numFmtId="9" fontId="15" fillId="5" borderId="18" xfId="0" applyNumberFormat="1" applyFont="1" applyFill="1" applyBorder="1" applyAlignment="1">
      <alignment horizontal="center" vertical="center" wrapText="1"/>
    </xf>
    <xf numFmtId="0" fontId="42" fillId="0" borderId="1" xfId="0" applyFont="1" applyBorder="1" applyAlignment="1">
      <alignment horizontal="center" vertical="center"/>
    </xf>
    <xf numFmtId="0" fontId="42" fillId="0" borderId="20" xfId="0" applyFont="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20"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44" fillId="5" borderId="21" xfId="0" applyFont="1" applyFill="1" applyBorder="1" applyAlignment="1">
      <alignment horizontal="center" vertical="center"/>
    </xf>
    <xf numFmtId="0" fontId="44" fillId="5" borderId="22" xfId="0" applyFont="1" applyFill="1" applyBorder="1" applyAlignment="1">
      <alignment horizontal="center" vertical="center"/>
    </xf>
    <xf numFmtId="0" fontId="12" fillId="25" borderId="0" xfId="0" applyFont="1" applyFill="1" applyAlignment="1">
      <alignment horizontal="center" vertical="center" wrapText="1"/>
    </xf>
    <xf numFmtId="0" fontId="56" fillId="0" borderId="29" xfId="0" applyFont="1" applyBorder="1" applyAlignment="1">
      <alignment horizontal="center" vertical="center" wrapText="1"/>
    </xf>
    <xf numFmtId="0" fontId="56" fillId="0" borderId="0" xfId="0" applyFont="1" applyBorder="1" applyAlignment="1">
      <alignment horizontal="center" vertical="center" wrapText="1"/>
    </xf>
    <xf numFmtId="0" fontId="46" fillId="30" borderId="0" xfId="0" applyFont="1" applyFill="1" applyBorder="1" applyAlignment="1">
      <alignment horizontal="center" wrapText="1"/>
    </xf>
    <xf numFmtId="0" fontId="46" fillId="30" borderId="34" xfId="0" applyFont="1" applyFill="1" applyBorder="1" applyAlignment="1">
      <alignment horizontal="center" wrapText="1"/>
    </xf>
    <xf numFmtId="0" fontId="55" fillId="0" borderId="0" xfId="0" applyFont="1" applyBorder="1" applyAlignment="1">
      <alignment horizontal="center" wrapText="1"/>
    </xf>
    <xf numFmtId="0" fontId="12" fillId="5" borderId="10" xfId="3" applyFont="1" applyFill="1" applyBorder="1" applyAlignment="1">
      <alignment horizontal="center" vertical="center" wrapText="1"/>
    </xf>
    <xf numFmtId="0" fontId="12" fillId="5" borderId="11" xfId="3" applyFont="1" applyFill="1" applyBorder="1" applyAlignment="1">
      <alignment horizontal="center" vertical="center"/>
    </xf>
    <xf numFmtId="0" fontId="12" fillId="5" borderId="12" xfId="3"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0" fillId="0" borderId="1" xfId="0" applyBorder="1" applyAlignment="1">
      <alignment horizontal="left" vertical="center" wrapText="1"/>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17" xfId="0" applyFont="1" applyFill="1" applyBorder="1" applyAlignment="1">
      <alignment horizontal="center" vertical="center"/>
    </xf>
    <xf numFmtId="0" fontId="0" fillId="0" borderId="1" xfId="0" applyFont="1" applyFill="1" applyBorder="1" applyAlignment="1">
      <alignment horizontal="left" vertical="center" wrapText="1"/>
    </xf>
    <xf numFmtId="0" fontId="0" fillId="9" borderId="1" xfId="0" applyFont="1" applyFill="1" applyBorder="1" applyAlignment="1">
      <alignment horizontal="left" vertical="center" wrapText="1"/>
    </xf>
    <xf numFmtId="0" fontId="42" fillId="6" borderId="29" xfId="0" applyFont="1" applyFill="1" applyBorder="1" applyAlignment="1">
      <alignment horizontal="center"/>
    </xf>
    <xf numFmtId="0" fontId="42" fillId="6" borderId="0" xfId="0" applyFont="1" applyFill="1" applyBorder="1" applyAlignment="1">
      <alignment horizontal="center"/>
    </xf>
    <xf numFmtId="0" fontId="0" fillId="0" borderId="1" xfId="0" applyFont="1" applyBorder="1" applyAlignment="1">
      <alignment horizontal="center" vertical="center" wrapText="1"/>
    </xf>
    <xf numFmtId="0" fontId="28" fillId="0" borderId="1" xfId="0" applyFont="1" applyBorder="1" applyAlignment="1">
      <alignment horizontal="center" vertical="center"/>
    </xf>
    <xf numFmtId="0" fontId="1" fillId="6" borderId="17"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20"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1" xfId="0" applyFont="1" applyFill="1" applyBorder="1" applyAlignment="1">
      <alignment horizontal="left" vertical="center"/>
    </xf>
    <xf numFmtId="0" fontId="1" fillId="2" borderId="1" xfId="0" applyFont="1" applyFill="1" applyBorder="1" applyAlignment="1">
      <alignment horizontal="left" vertical="center"/>
    </xf>
    <xf numFmtId="0" fontId="10" fillId="5" borderId="3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5" xfId="0" applyFont="1" applyBorder="1" applyAlignment="1">
      <alignment horizontal="center" vertical="center" wrapText="1"/>
    </xf>
    <xf numFmtId="0" fontId="1" fillId="6" borderId="29" xfId="0" applyFont="1" applyFill="1" applyBorder="1" applyAlignment="1">
      <alignment horizontal="center"/>
    </xf>
    <xf numFmtId="0" fontId="1" fillId="6" borderId="0" xfId="0" applyFont="1" applyFill="1" applyBorder="1" applyAlignment="1">
      <alignment horizontal="center"/>
    </xf>
    <xf numFmtId="0" fontId="0" fillId="0" borderId="1" xfId="0" applyBorder="1" applyAlignment="1">
      <alignment horizontal="center" vertical="center" wrapText="1"/>
    </xf>
    <xf numFmtId="0" fontId="36" fillId="0" borderId="1" xfId="6" applyBorder="1" applyAlignment="1">
      <alignment horizontal="center" vertical="center" wrapText="1"/>
    </xf>
    <xf numFmtId="0" fontId="36" fillId="0" borderId="1" xfId="6" applyBorder="1" applyAlignment="1">
      <alignment horizontal="center" vertic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14" xfId="0" applyFont="1" applyBorder="1" applyAlignment="1">
      <alignment horizontal="center"/>
    </xf>
    <xf numFmtId="0" fontId="10" fillId="0" borderId="42"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0" fillId="0" borderId="2" xfId="0" applyFont="1" applyFill="1" applyBorder="1" applyAlignment="1">
      <alignment horizontal="center"/>
    </xf>
    <xf numFmtId="0" fontId="10" fillId="0" borderId="24" xfId="0" applyFont="1" applyFill="1" applyBorder="1" applyAlignment="1">
      <alignment horizontal="center"/>
    </xf>
    <xf numFmtId="0" fontId="10" fillId="0" borderId="14" xfId="0" applyFont="1" applyFill="1" applyBorder="1" applyAlignment="1">
      <alignment horizontal="center"/>
    </xf>
    <xf numFmtId="0" fontId="10" fillId="0" borderId="25" xfId="0" applyFont="1" applyFill="1" applyBorder="1" applyAlignment="1">
      <alignment horizontal="center"/>
    </xf>
    <xf numFmtId="0" fontId="10" fillId="0" borderId="0" xfId="0" applyFont="1" applyFill="1" applyBorder="1" applyAlignment="1">
      <alignment horizontal="center"/>
    </xf>
    <xf numFmtId="0" fontId="10" fillId="0" borderId="5" xfId="0" applyFont="1" applyFill="1" applyBorder="1" applyAlignment="1">
      <alignment horizontal="center"/>
    </xf>
    <xf numFmtId="0" fontId="10" fillId="0" borderId="15" xfId="0" applyFont="1" applyFill="1" applyBorder="1" applyAlignment="1">
      <alignment horizontal="center"/>
    </xf>
    <xf numFmtId="0" fontId="21" fillId="0" borderId="50"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10" fillId="0" borderId="35" xfId="0" applyFont="1" applyFill="1" applyBorder="1" applyAlignment="1">
      <alignment horizontal="center"/>
    </xf>
    <xf numFmtId="0" fontId="10" fillId="0" borderId="36" xfId="0" applyFont="1" applyFill="1" applyBorder="1" applyAlignment="1">
      <alignment horizontal="center"/>
    </xf>
    <xf numFmtId="0" fontId="10" fillId="0" borderId="37" xfId="0" applyFont="1" applyFill="1" applyBorder="1" applyAlignment="1">
      <alignment horizontal="center"/>
    </xf>
    <xf numFmtId="0" fontId="28" fillId="0" borderId="48" xfId="0" applyFont="1" applyFill="1" applyBorder="1" applyAlignment="1">
      <alignment horizontal="center" vertical="center" wrapText="1"/>
    </xf>
    <xf numFmtId="0" fontId="10" fillId="5" borderId="31" xfId="0" applyFont="1" applyFill="1" applyBorder="1" applyAlignment="1">
      <alignment horizontal="center" wrapText="1"/>
    </xf>
    <xf numFmtId="0" fontId="10" fillId="5" borderId="32" xfId="0" applyFont="1" applyFill="1" applyBorder="1" applyAlignment="1">
      <alignment horizontal="center" wrapText="1"/>
    </xf>
    <xf numFmtId="0" fontId="10" fillId="5" borderId="29" xfId="0" applyFont="1" applyFill="1" applyBorder="1" applyAlignment="1">
      <alignment horizontal="center" wrapText="1"/>
    </xf>
    <xf numFmtId="0" fontId="10" fillId="5" borderId="0" xfId="0" applyFont="1" applyFill="1" applyBorder="1" applyAlignment="1">
      <alignment horizontal="center" wrapText="1"/>
    </xf>
    <xf numFmtId="0" fontId="10" fillId="5" borderId="33" xfId="0" applyFont="1" applyFill="1" applyBorder="1" applyAlignment="1">
      <alignment horizontal="center" wrapText="1"/>
    </xf>
    <xf numFmtId="0" fontId="10" fillId="5" borderId="34" xfId="0" applyFont="1" applyFill="1" applyBorder="1" applyAlignment="1">
      <alignment horizont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18" fontId="21" fillId="0" borderId="50" xfId="0" applyNumberFormat="1" applyFont="1" applyFill="1" applyBorder="1" applyAlignment="1">
      <alignment horizontal="center" vertical="center" wrapText="1"/>
    </xf>
    <xf numFmtId="18" fontId="21" fillId="0" borderId="44" xfId="0" applyNumberFormat="1" applyFont="1" applyFill="1" applyBorder="1" applyAlignment="1">
      <alignment horizontal="center" vertical="center" wrapText="1"/>
    </xf>
    <xf numFmtId="18" fontId="21" fillId="0" borderId="8" xfId="0" applyNumberFormat="1" applyFont="1" applyFill="1" applyBorder="1" applyAlignment="1">
      <alignment horizontal="center" vertical="center" wrapText="1"/>
    </xf>
    <xf numFmtId="0" fontId="38" fillId="0" borderId="9" xfId="0" applyFont="1" applyBorder="1" applyAlignment="1">
      <alignment vertical="center" wrapText="1"/>
    </xf>
    <xf numFmtId="0" fontId="38" fillId="0" borderId="8" xfId="0" applyFont="1" applyBorder="1" applyAlignment="1">
      <alignment vertical="center" wrapText="1"/>
    </xf>
    <xf numFmtId="0" fontId="10" fillId="0" borderId="13" xfId="0" applyFont="1" applyFill="1" applyBorder="1" applyAlignment="1">
      <alignment horizontal="center"/>
    </xf>
    <xf numFmtId="0" fontId="0" fillId="0" borderId="13" xfId="0" applyBorder="1" applyAlignment="1">
      <alignment horizontal="center"/>
    </xf>
    <xf numFmtId="0" fontId="10" fillId="5" borderId="13" xfId="0" applyFont="1" applyFill="1" applyBorder="1" applyAlignment="1">
      <alignment horizontal="center" wrapText="1"/>
    </xf>
    <xf numFmtId="0" fontId="45" fillId="0" borderId="13"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0" borderId="4" xfId="0" applyFont="1" applyFill="1" applyBorder="1" applyAlignment="1">
      <alignment horizontal="center"/>
    </xf>
    <xf numFmtId="0" fontId="10" fillId="0" borderId="42" xfId="0" applyFont="1" applyFill="1" applyBorder="1" applyAlignment="1">
      <alignment horizontal="center"/>
    </xf>
    <xf numFmtId="0" fontId="10" fillId="0" borderId="7" xfId="0" applyFont="1" applyFill="1" applyBorder="1" applyAlignment="1">
      <alignment horizontal="center"/>
    </xf>
    <xf numFmtId="0" fontId="10" fillId="5" borderId="2" xfId="0" applyFont="1" applyFill="1" applyBorder="1" applyAlignment="1">
      <alignment horizontal="center" wrapText="1"/>
    </xf>
    <xf numFmtId="0" fontId="10" fillId="5" borderId="4" xfId="0" applyFont="1" applyFill="1" applyBorder="1" applyAlignment="1">
      <alignment horizontal="center" wrapText="1"/>
    </xf>
    <xf numFmtId="0" fontId="10" fillId="5" borderId="14" xfId="0" applyFont="1" applyFill="1" applyBorder="1" applyAlignment="1">
      <alignment horizontal="center" wrapText="1"/>
    </xf>
    <xf numFmtId="0" fontId="10" fillId="5" borderId="42" xfId="0" applyFont="1" applyFill="1" applyBorder="1" applyAlignment="1">
      <alignment horizontal="center" wrapText="1"/>
    </xf>
    <xf numFmtId="0" fontId="10" fillId="5" borderId="5" xfId="0" applyFont="1" applyFill="1" applyBorder="1" applyAlignment="1">
      <alignment horizontal="center" wrapText="1"/>
    </xf>
    <xf numFmtId="0" fontId="10" fillId="5" borderId="15" xfId="0" applyFont="1" applyFill="1" applyBorder="1" applyAlignment="1">
      <alignment horizontal="center" wrapText="1"/>
    </xf>
    <xf numFmtId="0" fontId="10" fillId="5" borderId="7" xfId="0" applyFont="1" applyFill="1" applyBorder="1" applyAlignment="1">
      <alignment horizontal="center" wrapText="1"/>
    </xf>
    <xf numFmtId="0" fontId="0" fillId="0" borderId="2" xfId="0" applyFont="1" applyBorder="1" applyAlignment="1">
      <alignment horizontal="center"/>
    </xf>
    <xf numFmtId="0" fontId="0" fillId="0" borderId="4" xfId="0" applyFont="1" applyBorder="1" applyAlignment="1">
      <alignment horizontal="center"/>
    </xf>
    <xf numFmtId="0" fontId="0" fillId="0" borderId="14" xfId="0" applyFont="1" applyBorder="1" applyAlignment="1">
      <alignment horizontal="center"/>
    </xf>
    <xf numFmtId="0" fontId="0" fillId="0" borderId="42"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49" fillId="0" borderId="2" xfId="0" applyFont="1" applyBorder="1" applyAlignment="1">
      <alignment horizontal="center" vertical="center"/>
    </xf>
    <xf numFmtId="0" fontId="49" fillId="0" borderId="32" xfId="0" applyFont="1" applyBorder="1" applyAlignment="1">
      <alignment horizontal="center" vertical="center"/>
    </xf>
    <xf numFmtId="0" fontId="49" fillId="0" borderId="4" xfId="0" applyFont="1" applyBorder="1" applyAlignment="1">
      <alignment horizontal="center" vertical="center"/>
    </xf>
    <xf numFmtId="0" fontId="49" fillId="0" borderId="14" xfId="0" applyFont="1" applyBorder="1" applyAlignment="1">
      <alignment horizontal="center" vertical="center"/>
    </xf>
    <xf numFmtId="0" fontId="49" fillId="0" borderId="0" xfId="0" applyFont="1" applyBorder="1" applyAlignment="1">
      <alignment horizontal="center" vertical="center"/>
    </xf>
    <xf numFmtId="0" fontId="49" fillId="0" borderId="42" xfId="0" applyFont="1" applyBorder="1" applyAlignment="1">
      <alignment horizontal="center" vertical="center"/>
    </xf>
    <xf numFmtId="0" fontId="49" fillId="0" borderId="5" xfId="0" applyFont="1" applyBorder="1" applyAlignment="1">
      <alignment horizontal="center" vertical="center"/>
    </xf>
    <xf numFmtId="0" fontId="49" fillId="0" borderId="15" xfId="0" applyFont="1" applyBorder="1" applyAlignment="1">
      <alignment horizontal="center" vertical="center"/>
    </xf>
    <xf numFmtId="0" fontId="49" fillId="0" borderId="7" xfId="0" applyFont="1" applyBorder="1" applyAlignment="1">
      <alignment horizontal="center" vertical="center"/>
    </xf>
    <xf numFmtId="0" fontId="19" fillId="7" borderId="1" xfId="0" applyFont="1" applyFill="1" applyBorder="1" applyAlignment="1">
      <alignment horizontal="center" vertical="center" textRotation="90"/>
    </xf>
    <xf numFmtId="0" fontId="18" fillId="7" borderId="1" xfId="0" applyFont="1" applyFill="1" applyBorder="1" applyAlignment="1">
      <alignment horizontal="center" vertical="center" textRotation="90"/>
    </xf>
    <xf numFmtId="0" fontId="20" fillId="6" borderId="1" xfId="0" applyFont="1" applyFill="1" applyBorder="1" applyAlignment="1">
      <alignment horizontal="center" vertical="center" textRotation="90" wrapText="1"/>
    </xf>
    <xf numFmtId="0" fontId="19" fillId="7" borderId="9" xfId="0" applyFont="1" applyFill="1" applyBorder="1" applyAlignment="1">
      <alignment horizontal="center" vertical="center" textRotation="90" wrapText="1"/>
    </xf>
    <xf numFmtId="0" fontId="19" fillId="7" borderId="8" xfId="0" applyFont="1" applyFill="1" applyBorder="1" applyAlignment="1">
      <alignment horizontal="center" vertical="center" textRotation="90" wrapText="1"/>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4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0" fillId="6" borderId="1" xfId="0" applyFont="1" applyFill="1" applyBorder="1" applyAlignment="1">
      <alignment horizontal="center" vertical="center" textRotation="90"/>
    </xf>
    <xf numFmtId="0" fontId="20" fillId="6" borderId="38" xfId="0" applyFont="1" applyFill="1" applyBorder="1" applyAlignment="1">
      <alignment horizontal="center" vertical="center" textRotation="90"/>
    </xf>
    <xf numFmtId="0" fontId="0" fillId="0" borderId="46" xfId="0" applyBorder="1" applyAlignment="1">
      <alignment horizontal="center" vertical="center" wrapText="1"/>
    </xf>
    <xf numFmtId="0" fontId="0" fillId="0" borderId="8" xfId="0" applyBorder="1" applyAlignment="1">
      <alignment horizontal="center" vertical="center" wrapText="1"/>
    </xf>
    <xf numFmtId="0" fontId="10" fillId="0" borderId="32" xfId="0" applyFont="1" applyFill="1" applyBorder="1" applyAlignment="1">
      <alignment horizont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10" fillId="0" borderId="3" xfId="0" applyFont="1" applyFill="1" applyBorder="1" applyAlignment="1">
      <alignment horizontal="center"/>
    </xf>
    <xf numFmtId="0" fontId="10" fillId="0" borderId="43" xfId="0" applyFont="1" applyFill="1" applyBorder="1" applyAlignment="1">
      <alignment horizontal="center"/>
    </xf>
    <xf numFmtId="0" fontId="10" fillId="0" borderId="6" xfId="0" applyFont="1" applyFill="1" applyBorder="1" applyAlignment="1">
      <alignment horizontal="center"/>
    </xf>
  </cellXfs>
  <cellStyles count="8">
    <cellStyle name="Hipervínculo" xfId="6"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5" xfId="5" xr:uid="{00000000-0005-0000-0000-000006000000}"/>
    <cellStyle name="Porcentaje" xfId="7" builtinId="5"/>
  </cellStyles>
  <dxfs count="49">
    <dxf>
      <numFmt numFmtId="1" formatCode="0"/>
    </dxf>
    <dxf>
      <font>
        <strike val="0"/>
        <outline val="0"/>
        <shadow val="0"/>
        <u val="none"/>
        <vertAlign val="baseline"/>
        <name val="Calibri"/>
        <scheme val="minor"/>
      </font>
      <alignment horizontal="justify" vertical="center" textRotation="0" wrapText="1" relative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relative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relative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relativeIndent="0" justifyLastLine="0" shrinkToFit="0" readingOrder="0"/>
      <border diagonalUp="0" diagonalDown="0" outline="0">
        <left style="medium">
          <color indexed="64"/>
        </left>
        <right style="medium">
          <color indexed="64"/>
        </right>
        <top/>
        <bottom/>
      </border>
    </dxf>
    <dxf>
      <fill>
        <patternFill patternType="none">
          <bgColor auto="1"/>
        </patternFill>
      </fill>
    </dxf>
    <dxf>
      <fill>
        <patternFill patternType="none">
          <bgColor auto="1"/>
        </patternFill>
      </fill>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colors>
    <mruColors>
      <color rgb="FF0099CC"/>
      <color rgb="FF8F45C7"/>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70" baseline="0">
                <a:solidFill>
                  <a:schemeClr val="dk1">
                    <a:lumMod val="50000"/>
                    <a:lumOff val="50000"/>
                  </a:schemeClr>
                </a:solidFill>
                <a:latin typeface="+mn-lt"/>
                <a:ea typeface="+mn-ea"/>
                <a:cs typeface="+mn-cs"/>
              </a:defRPr>
            </a:pPr>
            <a:r>
              <a:rPr lang="es-ES" b="1"/>
              <a:t>BRECHA ANEXO A ISO 27001:2013</a:t>
            </a:r>
          </a:p>
        </c:rich>
      </c:tx>
      <c:overlay val="0"/>
      <c:spPr>
        <a:noFill/>
        <a:ln>
          <a:noFill/>
        </a:ln>
        <a:effectLst/>
      </c:spPr>
      <c:txPr>
        <a:bodyPr rot="0" spcFirstLastPara="1" vertOverflow="ellipsis" vert="horz" wrap="square" anchor="ctr" anchorCtr="1"/>
        <a:lstStyle/>
        <a:p>
          <a:pPr>
            <a:defRPr sz="1600" b="1" i="0" u="none" strike="noStrike" kern="1200" spc="70" baseline="0">
              <a:solidFill>
                <a:schemeClr val="dk1">
                  <a:lumMod val="50000"/>
                  <a:lumOff val="50000"/>
                </a:schemeClr>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50800" cap="rnd" cmpd="sng" algn="ctr">
              <a:solidFill>
                <a:schemeClr val="accent6">
                  <a:alpha val="30000"/>
                </a:schemeClr>
              </a:solidFill>
              <a:round/>
            </a:ln>
            <a:effectLst/>
          </c:spPr>
          <c:marker>
            <c:symbol val="circle"/>
            <c:size val="4"/>
            <c:spPr>
              <a:solidFill>
                <a:schemeClr val="accent6"/>
              </a:solidFill>
              <a:ln w="12700" cap="flat" cmpd="sng" algn="ctr">
                <a:solidFill>
                  <a:schemeClr val="lt1"/>
                </a:solidFill>
                <a:round/>
              </a:ln>
              <a:effectLst/>
            </c:spPr>
          </c:marker>
          <c:cat>
            <c:strRef>
              <c:f>PORTADA!$C$19:$C$32</c:f>
              <c:strCache>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Cache>
            </c:strRef>
          </c:cat>
          <c:val>
            <c:numRef>
              <c:f>PORTADA!$F$19:$F$32</c:f>
              <c:numCache>
                <c:formatCode>General</c:formatCode>
                <c:ptCount val="14"/>
                <c:pt idx="0">
                  <c:v>80</c:v>
                </c:pt>
                <c:pt idx="1">
                  <c:v>80</c:v>
                </c:pt>
                <c:pt idx="2">
                  <c:v>86</c:v>
                </c:pt>
                <c:pt idx="3">
                  <c:v>79</c:v>
                </c:pt>
                <c:pt idx="4">
                  <c:v>84</c:v>
                </c:pt>
                <c:pt idx="5">
                  <c:v>80</c:v>
                </c:pt>
                <c:pt idx="6">
                  <c:v>68</c:v>
                </c:pt>
                <c:pt idx="7">
                  <c:v>71</c:v>
                </c:pt>
                <c:pt idx="8">
                  <c:v>73</c:v>
                </c:pt>
                <c:pt idx="9">
                  <c:v>69</c:v>
                </c:pt>
                <c:pt idx="10">
                  <c:v>80</c:v>
                </c:pt>
                <c:pt idx="11">
                  <c:v>83</c:v>
                </c:pt>
                <c:pt idx="12" formatCode="0">
                  <c:v>80</c:v>
                </c:pt>
                <c:pt idx="13">
                  <c:v>72.5</c:v>
                </c:pt>
              </c:numCache>
            </c:numRef>
          </c:val>
          <c:extLst>
            <c:ext xmlns:c16="http://schemas.microsoft.com/office/drawing/2014/chart" uri="{C3380CC4-5D6E-409C-BE32-E72D297353CC}">
              <c16:uniqueId val="{00000000-C6F7-42CE-AA54-9CC919007FE9}"/>
            </c:ext>
          </c:extLst>
        </c:ser>
        <c:ser>
          <c:idx val="3"/>
          <c:order val="1"/>
          <c:tx>
            <c:strRef>
              <c:f>PORTADA!$G$18</c:f>
              <c:strCache>
                <c:ptCount val="1"/>
                <c:pt idx="0">
                  <c:v>Calificación Objetivo</c:v>
                </c:pt>
              </c:strCache>
            </c:strRef>
          </c:tx>
          <c:spPr>
            <a:ln w="50800" cap="rnd" cmpd="sng" algn="ctr">
              <a:solidFill>
                <a:schemeClr val="accent2">
                  <a:lumMod val="60000"/>
                  <a:alpha val="30000"/>
                </a:schemeClr>
              </a:solidFill>
              <a:round/>
            </a:ln>
            <a:effectLst/>
          </c:spPr>
          <c:marker>
            <c:symbol val="circle"/>
            <c:size val="4"/>
            <c:spPr>
              <a:solidFill>
                <a:schemeClr val="accent2">
                  <a:lumMod val="60000"/>
                </a:schemeClr>
              </a:solidFill>
              <a:ln w="12700" cap="flat" cmpd="sng" algn="ctr">
                <a:solidFill>
                  <a:schemeClr val="lt1"/>
                </a:solidFill>
                <a:round/>
              </a:ln>
              <a:effectLst/>
            </c:spPr>
          </c:marker>
          <c:cat>
            <c:strRef>
              <c:f>PORTADA!$C$19:$C$32</c:f>
              <c:strCache>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Cache>
            </c:strRef>
          </c:cat>
          <c:val>
            <c:numRef>
              <c:f>PORTADA!$G$19:$G$32</c:f>
              <c:numCache>
                <c:formatCode>General</c:formatCode>
                <c:ptCount val="14"/>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numCache>
            </c:numRef>
          </c:val>
          <c:extLst>
            <c:ext xmlns:c16="http://schemas.microsoft.com/office/drawing/2014/chart" uri="{C3380CC4-5D6E-409C-BE32-E72D297353CC}">
              <c16:uniqueId val="{00000001-C6F7-42CE-AA54-9CC919007FE9}"/>
            </c:ext>
          </c:extLst>
        </c:ser>
        <c:dLbls>
          <c:showLegendKey val="0"/>
          <c:showVal val="0"/>
          <c:showCatName val="0"/>
          <c:showSerName val="0"/>
          <c:showPercent val="0"/>
          <c:showBubbleSize val="0"/>
        </c:dLbls>
        <c:axId val="210264400"/>
        <c:axId val="161174864"/>
      </c:radarChart>
      <c:catAx>
        <c:axId val="2102644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crossAx val="161174864"/>
        <c:crosses val="autoZero"/>
        <c:auto val="1"/>
        <c:lblAlgn val="ctr"/>
        <c:lblOffset val="100"/>
        <c:noMultiLvlLbl val="0"/>
      </c:catAx>
      <c:valAx>
        <c:axId val="16117486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crossAx val="210264400"/>
        <c:crosses val="autoZero"/>
        <c:crossBetween val="between"/>
        <c:majorUnit val="20"/>
        <c:minorUnit val="20"/>
      </c:valAx>
      <c:spPr>
        <a:noFill/>
        <a:ln>
          <a:noFill/>
        </a:ln>
        <a:effectLst/>
      </c:spPr>
    </c:plotArea>
    <c:legend>
      <c:legendPos val="t"/>
      <c:layout>
        <c:manualLayout>
          <c:xMode val="edge"/>
          <c:yMode val="edge"/>
          <c:x val="0.31040873992559931"/>
          <c:y val="0.93268057784911707"/>
          <c:w val="0.38254810702301251"/>
          <c:h val="5.44358648717297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legend>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PORTADA!$E$38:$G$38</c:f>
              <c:strCache>
                <c:ptCount val="3"/>
                <c:pt idx="0">
                  <c:v>% de Avance Actual Entidad</c:v>
                </c:pt>
                <c:pt idx="1">
                  <c:v>% Avance Esperado</c:v>
                </c:pt>
                <c:pt idx="2">
                  <c:v>% de Avance Total MSPI</c:v>
                </c:pt>
              </c:strCache>
            </c:strRef>
          </c:cat>
          <c:val>
            <c:numRef>
              <c:f>PORTADA!$E$39:$G$39</c:f>
              <c:numCache>
                <c:formatCode>0%</c:formatCode>
                <c:ptCount val="3"/>
                <c:pt idx="0">
                  <c:v>0.4</c:v>
                </c:pt>
                <c:pt idx="1">
                  <c:v>0.4</c:v>
                </c:pt>
                <c:pt idx="2">
                  <c:v>0.4</c:v>
                </c:pt>
              </c:numCache>
            </c:numRef>
          </c:val>
          <c:extLst>
            <c:ext xmlns:c16="http://schemas.microsoft.com/office/drawing/2014/chart" uri="{C3380CC4-5D6E-409C-BE32-E72D297353CC}">
              <c16:uniqueId val="{00000000-9944-45DF-AE88-7DA57A4EDF73}"/>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PORTADA!$E$38:$G$38</c:f>
              <c:strCache>
                <c:ptCount val="3"/>
                <c:pt idx="0">
                  <c:v>% de Avance Actual Entidad</c:v>
                </c:pt>
                <c:pt idx="1">
                  <c:v>% Avance Esperado</c:v>
                </c:pt>
                <c:pt idx="2">
                  <c:v>% de Avance Total MSPI</c:v>
                </c:pt>
              </c:strCache>
            </c:strRef>
          </c:cat>
          <c:val>
            <c:numRef>
              <c:f>PORTADA!$E$40:$G$40</c:f>
              <c:numCache>
                <c:formatCode>0%</c:formatCode>
                <c:ptCount val="3"/>
                <c:pt idx="0">
                  <c:v>0.22</c:v>
                </c:pt>
                <c:pt idx="1">
                  <c:v>0.2</c:v>
                </c:pt>
                <c:pt idx="2">
                  <c:v>0.2</c:v>
                </c:pt>
              </c:numCache>
            </c:numRef>
          </c:val>
          <c:extLst>
            <c:ext xmlns:c16="http://schemas.microsoft.com/office/drawing/2014/chart" uri="{C3380CC4-5D6E-409C-BE32-E72D297353CC}">
              <c16:uniqueId val="{00000001-9944-45DF-AE88-7DA57A4EDF73}"/>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PORTADA!$E$38:$G$38</c:f>
              <c:strCache>
                <c:ptCount val="3"/>
                <c:pt idx="0">
                  <c:v>% de Avance Actual Entidad</c:v>
                </c:pt>
                <c:pt idx="1">
                  <c:v>% Avance Esperado</c:v>
                </c:pt>
                <c:pt idx="2">
                  <c:v>% de Avance Total MSPI</c:v>
                </c:pt>
              </c:strCache>
            </c:strRef>
          </c:cat>
          <c:val>
            <c:numRef>
              <c:f>PORTADA!$E$41:$G$41</c:f>
              <c:numCache>
                <c:formatCode>0%</c:formatCode>
                <c:ptCount val="3"/>
                <c:pt idx="0">
                  <c:v>0.25</c:v>
                </c:pt>
                <c:pt idx="1">
                  <c:v>0.2</c:v>
                </c:pt>
                <c:pt idx="2">
                  <c:v>0.2</c:v>
                </c:pt>
              </c:numCache>
            </c:numRef>
          </c:val>
          <c:extLst>
            <c:ext xmlns:c16="http://schemas.microsoft.com/office/drawing/2014/chart" uri="{C3380CC4-5D6E-409C-BE32-E72D297353CC}">
              <c16:uniqueId val="{00000002-9944-45DF-AE88-7DA57A4EDF73}"/>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invertIfNegative val="0"/>
          <c:dLbls>
            <c:delete val="1"/>
          </c:dLbls>
          <c:cat>
            <c:strRef>
              <c:f>PORTADA!$E$38:$G$38</c:f>
              <c:strCache>
                <c:ptCount val="3"/>
                <c:pt idx="0">
                  <c:v>% de Avance Actual Entidad</c:v>
                </c:pt>
                <c:pt idx="1">
                  <c:v>% Avance Esperado</c:v>
                </c:pt>
                <c:pt idx="2">
                  <c:v>% de Avance Total MSPI</c:v>
                </c:pt>
              </c:strCache>
            </c:strRef>
          </c:cat>
          <c:val>
            <c:numRef>
              <c:f>PORTADA!$E$42:$G$42</c:f>
              <c:numCache>
                <c:formatCode>0%</c:formatCode>
                <c:ptCount val="3"/>
                <c:pt idx="0">
                  <c:v>0.25</c:v>
                </c:pt>
                <c:pt idx="1">
                  <c:v>0.2</c:v>
                </c:pt>
                <c:pt idx="2">
                  <c:v>0.2</c:v>
                </c:pt>
              </c:numCache>
            </c:numRef>
          </c:val>
          <c:extLst>
            <c:ext xmlns:c16="http://schemas.microsoft.com/office/drawing/2014/chart" uri="{C3380CC4-5D6E-409C-BE32-E72D297353CC}">
              <c16:uniqueId val="{00000003-9944-45DF-AE88-7DA57A4EDF73}"/>
            </c:ext>
          </c:extLst>
        </c:ser>
        <c:dLbls>
          <c:showLegendKey val="0"/>
          <c:showVal val="1"/>
          <c:showCatName val="0"/>
          <c:showSerName val="0"/>
          <c:showPercent val="0"/>
          <c:showBubbleSize val="0"/>
        </c:dLbls>
        <c:gapWidth val="150"/>
        <c:shape val="box"/>
        <c:axId val="161176432"/>
        <c:axId val="161473160"/>
        <c:axId val="0"/>
      </c:bar3DChart>
      <c:catAx>
        <c:axId val="16117643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61473160"/>
        <c:crossesAt val="0"/>
        <c:auto val="1"/>
        <c:lblAlgn val="ctr"/>
        <c:lblOffset val="100"/>
        <c:noMultiLvlLbl val="0"/>
      </c:catAx>
      <c:valAx>
        <c:axId val="161473160"/>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6117643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[Instrumento de evaluación  MSPI 2020.xlsx]PORTADA!Tabla dinámica6</c:name>
    <c:fmtId val="17"/>
  </c:pivotSource>
  <c:chart>
    <c:title>
      <c:tx>
        <c:rich>
          <a:bodyPr rot="0" spcFirstLastPara="1" vertOverflow="ellipsis" vert="horz" wrap="square" anchor="ctr" anchorCtr="1"/>
          <a:lstStyle/>
          <a:p>
            <a:pPr>
              <a:defRPr sz="2400" b="0" i="0" u="none" strike="noStrike" kern="1200" cap="none" spc="50" baseline="0">
                <a:solidFill>
                  <a:schemeClr val="dk1"/>
                </a:solidFill>
                <a:latin typeface="+mn-lt"/>
                <a:ea typeface="+mn-ea"/>
                <a:cs typeface="+mn-cs"/>
              </a:defRPr>
            </a:pPr>
            <a:r>
              <a:rPr lang="es-CO" sz="2400">
                <a:solidFill>
                  <a:schemeClr val="dk1"/>
                </a:solidFill>
                <a:latin typeface="+mn-lt"/>
                <a:ea typeface="+mn-ea"/>
                <a:cs typeface="+mn-cs"/>
              </a:rPr>
              <a:t> FRAMEWORK CIBERSEGURIDAD NIST</a:t>
            </a:r>
            <a:endParaRPr lang="es-CO" sz="2400"/>
          </a:p>
        </c:rich>
      </c:tx>
      <c:overlay val="0"/>
      <c:spPr>
        <a:solidFill>
          <a:schemeClr val="lt1"/>
        </a:solidFill>
        <a:ln w="12700" cap="flat" cmpd="sng" algn="ctr">
          <a:solidFill>
            <a:schemeClr val="accent3"/>
          </a:solidFill>
          <a:prstDash val="solid"/>
          <a:miter lim="800000"/>
        </a:ln>
        <a:effectLst/>
      </c:spPr>
      <c:txPr>
        <a:bodyPr rot="0" spcFirstLastPara="1" vertOverflow="ellipsis" vert="horz" wrap="square" anchor="ctr" anchorCtr="1"/>
        <a:lstStyle/>
        <a:p>
          <a:pPr>
            <a:defRPr sz="2400" b="0" i="0" u="none" strike="noStrike" kern="1200" cap="none" spc="50" baseline="0">
              <a:solidFill>
                <a:schemeClr val="dk1"/>
              </a:solidFill>
              <a:latin typeface="+mn-lt"/>
              <a:ea typeface="+mn-ea"/>
              <a:cs typeface="+mn-cs"/>
            </a:defRPr>
          </a:pPr>
          <a:endParaRPr lang="es-CO"/>
        </a:p>
      </c:txPr>
    </c:title>
    <c:autoTitleDeleted val="0"/>
    <c:pivotFmts>
      <c:pivotFmt>
        <c:idx val="0"/>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PORTADA!$C$94</c:f>
              <c:strCache>
                <c:ptCount val="1"/>
                <c:pt idx="0">
                  <c:v>CALIFICACIÓN ENTIDAD</c:v>
                </c:pt>
              </c:strCache>
            </c:strRef>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PROTEGER</c:v>
                </c:pt>
                <c:pt idx="2">
                  <c:v>DETECTAR</c:v>
                </c:pt>
                <c:pt idx="3">
                  <c:v>RESPONDER</c:v>
                </c:pt>
                <c:pt idx="4">
                  <c:v>RECUPERAR</c:v>
                </c:pt>
              </c:strCache>
            </c:strRef>
          </c:cat>
          <c:val>
            <c:numRef>
              <c:f>PORTADA!$C$95:$C$99</c:f>
              <c:numCache>
                <c:formatCode>0</c:formatCode>
                <c:ptCount val="5"/>
                <c:pt idx="0">
                  <c:v>77.833333333333329</c:v>
                </c:pt>
                <c:pt idx="1">
                  <c:v>74.426229508196727</c:v>
                </c:pt>
                <c:pt idx="2">
                  <c:v>71.25</c:v>
                </c:pt>
                <c:pt idx="3">
                  <c:v>76.666666666666671</c:v>
                </c:pt>
                <c:pt idx="4">
                  <c:v>80</c:v>
                </c:pt>
              </c:numCache>
            </c:numRef>
          </c:val>
          <c:extLst>
            <c:ext xmlns:c16="http://schemas.microsoft.com/office/drawing/2014/chart" uri="{C3380CC4-5D6E-409C-BE32-E72D297353CC}">
              <c16:uniqueId val="{00000000-431C-4CFE-9B1D-A377603BF67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PROTEGER</c:v>
                </c:pt>
                <c:pt idx="2">
                  <c:v>DETECTAR</c:v>
                </c:pt>
                <c:pt idx="3">
                  <c:v>RESPONDER</c:v>
                </c:pt>
                <c:pt idx="4">
                  <c:v>RECUPERAR</c:v>
                </c:pt>
              </c:strCache>
            </c:strRef>
          </c:cat>
          <c:val>
            <c:numRef>
              <c:f>PORTADA!$D$95:$D$99</c:f>
              <c:numCache>
                <c:formatCode>General</c:formatCode>
                <c:ptCount val="5"/>
                <c:pt idx="0">
                  <c:v>60</c:v>
                </c:pt>
                <c:pt idx="1">
                  <c:v>60</c:v>
                </c:pt>
                <c:pt idx="2">
                  <c:v>60</c:v>
                </c:pt>
                <c:pt idx="3">
                  <c:v>60</c:v>
                </c:pt>
                <c:pt idx="4">
                  <c:v>60</c:v>
                </c:pt>
              </c:numCache>
            </c:numRef>
          </c:val>
          <c:extLst>
            <c:ext xmlns:c16="http://schemas.microsoft.com/office/drawing/2014/chart" uri="{C3380CC4-5D6E-409C-BE32-E72D297353CC}">
              <c16:uniqueId val="{00000001-431C-4CFE-9B1D-A377603BF67C}"/>
            </c:ext>
          </c:extLst>
        </c:ser>
        <c:dLbls>
          <c:showLegendKey val="0"/>
          <c:showVal val="0"/>
          <c:showCatName val="0"/>
          <c:showSerName val="0"/>
          <c:showPercent val="0"/>
          <c:showBubbleSize val="0"/>
        </c:dLbls>
        <c:axId val="161470808"/>
        <c:axId val="161471200"/>
      </c:radarChart>
      <c:catAx>
        <c:axId val="161470808"/>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4">
                    <a:lumMod val="20000"/>
                    <a:lumOff val="80000"/>
                  </a:schemeClr>
                </a:solidFill>
                <a:latin typeface="+mn-lt"/>
                <a:ea typeface="+mn-ea"/>
                <a:cs typeface="+mn-cs"/>
              </a:defRPr>
            </a:pPr>
            <a:endParaRPr lang="es-CO"/>
          </a:p>
        </c:txPr>
        <c:crossAx val="161471200"/>
        <c:crosses val="autoZero"/>
        <c:auto val="1"/>
        <c:lblAlgn val="ctr"/>
        <c:lblOffset val="100"/>
        <c:noMultiLvlLbl val="0"/>
      </c:catAx>
      <c:valAx>
        <c:axId val="161471200"/>
        <c:scaling>
          <c:orientation val="minMax"/>
          <c:max val="100"/>
        </c:scaling>
        <c:delete val="0"/>
        <c:axPos val="l"/>
        <c:majorGridlines>
          <c:spPr>
            <a:ln w="9525" cap="flat" cmpd="sng" algn="ctr">
              <a:solidFill>
                <a:schemeClr val="accent1">
                  <a:alpha val="21000"/>
                </a:schemeClr>
              </a:solidFill>
              <a:round/>
            </a:ln>
            <a:effectLst>
              <a:glow rad="12700">
                <a:schemeClr val="accent1">
                  <a:alpha val="40000"/>
                </a:schemeClr>
              </a:glow>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75000"/>
                  </a:schemeClr>
                </a:solidFill>
                <a:latin typeface="+mn-lt"/>
                <a:ea typeface="+mn-ea"/>
                <a:cs typeface="+mn-cs"/>
              </a:defRPr>
            </a:pPr>
            <a:endParaRPr lang="es-CO"/>
          </a:p>
        </c:txPr>
        <c:crossAx val="161470808"/>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rot="5400000" vert="horz"/>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
    <dgm:cxn modelId="{C8CD8B09-FA00-48C6-943D-12B6E3DD9BB1}" type="presOf" srcId="{2C36DAD2-F638-4F81-B263-41E6E73EF41E}" destId="{D3AD787B-03EF-4384-96FC-FBC6FA0E19ED}" srcOrd="0" destOrd="0"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5F65A22B-6A29-4E7E-90C2-016031A56725}" type="presOf" srcId="{707C3672-0EF0-42DB-A91A-175C205E0FE3}" destId="{FA6E42F6-94D9-4B06-B7B6-43BEC90AB36B}" srcOrd="0" destOrd="3"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2220FC3D-CDFB-4C1C-B28B-8124784C5158}" type="presOf" srcId="{D44685D7-0E29-4A6C-927C-C560C9B26A7B}" destId="{6D1B0868-4582-4E66-A4E4-08E22E62931E}" srcOrd="0" destOrd="2"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
    <dgm:cxn modelId="{2ACD3ABF-19EB-42CF-9B7C-BF917C40D69F}" type="presOf" srcId="{A7094814-6996-43B0-A68D-BA1440C8BDE9}" destId="{975CF257-F5A2-4F77-AE0D-B4A9E4CF1874}" srcOrd="0" destOrd="0"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B71AD7C3-5A7F-4A2A-9D04-02EC5A7F4053}" type="presOf" srcId="{699F0988-1992-46C3-B321-3E36FADD178E}" destId="{6D1B0868-4582-4E66-A4E4-08E22E62931E}" srcOrd="0" destOrd="1" presId="urn:microsoft.com/office/officeart/2005/8/layout/hProcess10"/>
    <dgm:cxn modelId="{04B6C6C7-0966-4767-BBB7-8EEDAE666C33}" type="presOf" srcId="{24B5D0CC-0202-4F63-9F53-BB56674CDAF2}" destId="{FA6E42F6-94D9-4B06-B7B6-43BEC90AB36B}" srcOrd="0" destOrd="5" presId="urn:microsoft.com/office/officeart/2005/8/layout/hProcess10"/>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
    <dgm:cxn modelId="{EC8356F1-0B06-4E35-BB34-FE4ACF36C036}" type="presOf" srcId="{1281D599-E36D-49FF-B1DC-BE785EA334F1}" destId="{908CB92F-5EA8-442B-99F5-E6F693D47519}" srcOrd="0" destOrd="2"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8103" y="176407"/>
          <a:ext cx="1894341" cy="1894341"/>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57892"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313375" y="1544901"/>
        <a:ext cx="1783375" cy="1783375"/>
      </dsp:txXfrm>
    </dsp:sp>
    <dsp:sp modelId="{BBFB2A25-0F4B-4BFE-B814-AB7316EAC8B7}">
      <dsp:nvSpPr>
        <dsp:cNvPr id="0" name=""/>
        <dsp:cNvSpPr/>
      </dsp:nvSpPr>
      <dsp:spPr>
        <a:xfrm>
          <a:off x="2267336"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2267336" y="987022"/>
        <a:ext cx="255424" cy="273109"/>
      </dsp:txXfrm>
    </dsp:sp>
    <dsp:sp modelId="{CC3C3F98-2E6A-4969-A79D-F74B7252E040}">
      <dsp:nvSpPr>
        <dsp:cNvPr id="0" name=""/>
        <dsp:cNvSpPr/>
      </dsp:nvSpPr>
      <dsp:spPr>
        <a:xfrm>
          <a:off x="2944992" y="176407"/>
          <a:ext cx="1894341" cy="1894341"/>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3194781"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3250264" y="1544901"/>
        <a:ext cx="1783375" cy="1783375"/>
      </dsp:txXfrm>
    </dsp:sp>
    <dsp:sp modelId="{E8FD12FB-2AD3-4C77-B301-F385A7060FE1}">
      <dsp:nvSpPr>
        <dsp:cNvPr id="0" name=""/>
        <dsp:cNvSpPr/>
      </dsp:nvSpPr>
      <dsp:spPr>
        <a:xfrm>
          <a:off x="5204225"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5204225" y="987022"/>
        <a:ext cx="255424" cy="273109"/>
      </dsp:txXfrm>
    </dsp:sp>
    <dsp:sp modelId="{259946B3-D25B-4A3C-9607-6E534306D61E}">
      <dsp:nvSpPr>
        <dsp:cNvPr id="0" name=""/>
        <dsp:cNvSpPr/>
      </dsp:nvSpPr>
      <dsp:spPr>
        <a:xfrm>
          <a:off x="5881881" y="176407"/>
          <a:ext cx="1894341" cy="1894341"/>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6131671"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6187154" y="1544901"/>
        <a:ext cx="1783375" cy="1783375"/>
      </dsp:txXfrm>
    </dsp:sp>
    <dsp:sp modelId="{D3AD787B-03EF-4384-96FC-FBC6FA0E19ED}">
      <dsp:nvSpPr>
        <dsp:cNvPr id="0" name=""/>
        <dsp:cNvSpPr/>
      </dsp:nvSpPr>
      <dsp:spPr>
        <a:xfrm>
          <a:off x="8141114"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8141114" y="987022"/>
        <a:ext cx="255424" cy="273109"/>
      </dsp:txXfrm>
    </dsp:sp>
    <dsp:sp modelId="{99C03321-AD35-4BBC-BC02-B81DD25EF5FE}">
      <dsp:nvSpPr>
        <dsp:cNvPr id="0" name=""/>
        <dsp:cNvSpPr/>
      </dsp:nvSpPr>
      <dsp:spPr>
        <a:xfrm>
          <a:off x="8818771" y="176407"/>
          <a:ext cx="1894341" cy="1894341"/>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9068579"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9124062" y="1544901"/>
        <a:ext cx="1783375" cy="1783375"/>
      </dsp:txXfrm>
    </dsp:sp>
    <dsp:sp modelId="{B1B3E56E-367D-46AF-96D3-C70FE7C693D5}">
      <dsp:nvSpPr>
        <dsp:cNvPr id="0" name=""/>
        <dsp:cNvSpPr/>
      </dsp:nvSpPr>
      <dsp:spPr>
        <a:xfrm>
          <a:off x="11078004"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11078004" y="987022"/>
        <a:ext cx="255424" cy="273109"/>
      </dsp:txXfrm>
    </dsp:sp>
    <dsp:sp modelId="{EBF4C65E-5E49-4394-A97A-341AC7DFD438}">
      <dsp:nvSpPr>
        <dsp:cNvPr id="0" name=""/>
        <dsp:cNvSpPr/>
      </dsp:nvSpPr>
      <dsp:spPr>
        <a:xfrm>
          <a:off x="11755660" y="176407"/>
          <a:ext cx="1894341" cy="1894341"/>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2005468"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2060951" y="1544901"/>
        <a:ext cx="1783375" cy="1783375"/>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emf"/><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663575</xdr:colOff>
      <xdr:row>35</xdr:row>
      <xdr:rowOff>166687</xdr:rowOff>
    </xdr:from>
    <xdr:to>
      <xdr:col>14</xdr:col>
      <xdr:colOff>663575</xdr:colOff>
      <xdr:row>50</xdr:row>
      <xdr:rowOff>15875</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375217</xdr:colOff>
      <xdr:row>2</xdr:row>
      <xdr:rowOff>71437</xdr:rowOff>
    </xdr:from>
    <xdr:to>
      <xdr:col>2</xdr:col>
      <xdr:colOff>103771</xdr:colOff>
      <xdr:row>7</xdr:row>
      <xdr:rowOff>52133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72873" y="452437"/>
          <a:ext cx="1293943" cy="933196"/>
        </a:xfrm>
        <a:prstGeom prst="rect">
          <a:avLst/>
        </a:prstGeom>
      </xdr:spPr>
    </xdr:pic>
    <xdr:clientData/>
  </xdr:twoCellAnchor>
  <xdr:twoCellAnchor>
    <xdr:from>
      <xdr:col>1</xdr:col>
      <xdr:colOff>415661</xdr:colOff>
      <xdr:row>67</xdr:row>
      <xdr:rowOff>23812</xdr:rowOff>
    </xdr:from>
    <xdr:to>
      <xdr:col>13</xdr:col>
      <xdr:colOff>856647</xdr:colOff>
      <xdr:row>91</xdr:row>
      <xdr:rowOff>35722</xdr:rowOff>
    </xdr:to>
    <xdr:graphicFrame macro="">
      <xdr:nvGraphicFramePr>
        <xdr:cNvPr id="11" name="Diagrama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5</xdr:col>
      <xdr:colOff>1000125</xdr:colOff>
      <xdr:row>92</xdr:row>
      <xdr:rowOff>55165</xdr:rowOff>
    </xdr:from>
    <xdr:to>
      <xdr:col>14</xdr:col>
      <xdr:colOff>265906</xdr:colOff>
      <xdr:row>110</xdr:row>
      <xdr:rowOff>47625</xdr:rowOff>
    </xdr:to>
    <xdr:graphicFrame macro="">
      <xdr:nvGraphicFramePr>
        <xdr:cNvPr id="12" name="Gráfico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68036</xdr:colOff>
      <xdr:row>3</xdr:row>
      <xdr:rowOff>13607</xdr:rowOff>
    </xdr:from>
    <xdr:to>
      <xdr:col>14</xdr:col>
      <xdr:colOff>979714</xdr:colOff>
      <xdr:row>6</xdr:row>
      <xdr:rowOff>157843</xdr:rowOff>
    </xdr:to>
    <xdr:pic>
      <xdr:nvPicPr>
        <xdr:cNvPr id="9" name="8 Imagen">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212536" y="585107"/>
          <a:ext cx="1945821" cy="715736"/>
        </a:xfrm>
        <a:prstGeom prst="rect">
          <a:avLst/>
        </a:prstGeom>
      </xdr:spPr>
    </xdr:pic>
    <xdr:clientData/>
  </xdr:twoCellAnchor>
  <xdr:twoCellAnchor editAs="oneCell">
    <xdr:from>
      <xdr:col>5</xdr:col>
      <xdr:colOff>81642</xdr:colOff>
      <xdr:row>53</xdr:row>
      <xdr:rowOff>0</xdr:rowOff>
    </xdr:from>
    <xdr:to>
      <xdr:col>11</xdr:col>
      <xdr:colOff>748392</xdr:colOff>
      <xdr:row>67</xdr:row>
      <xdr:rowOff>204105</xdr:rowOff>
    </xdr:to>
    <xdr:pic>
      <xdr:nvPicPr>
        <xdr:cNvPr id="16" name="Imagen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701392" y="13620750"/>
          <a:ext cx="6871607" cy="401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2</xdr:row>
      <xdr:rowOff>638</xdr:rowOff>
    </xdr:from>
    <xdr:to>
      <xdr:col>2</xdr:col>
      <xdr:colOff>916781</xdr:colOff>
      <xdr:row>7</xdr:row>
      <xdr:rowOff>190499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1437" y="393544"/>
          <a:ext cx="1607344" cy="1154268"/>
        </a:xfrm>
        <a:prstGeom prst="rect">
          <a:avLst/>
        </a:prstGeom>
      </xdr:spPr>
    </xdr:pic>
    <xdr:clientData/>
  </xdr:twoCellAnchor>
  <xdr:twoCellAnchor editAs="oneCell">
    <xdr:from>
      <xdr:col>14</xdr:col>
      <xdr:colOff>878417</xdr:colOff>
      <xdr:row>2</xdr:row>
      <xdr:rowOff>42333</xdr:rowOff>
    </xdr:from>
    <xdr:to>
      <xdr:col>15</xdr:col>
      <xdr:colOff>2159001</xdr:colOff>
      <xdr:row>7</xdr:row>
      <xdr:rowOff>105833</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51584" y="433916"/>
          <a:ext cx="2381250" cy="1026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 y="0"/>
          <a:ext cx="1619250" cy="1476374"/>
        </a:xfrm>
        <a:prstGeom prst="rect">
          <a:avLst/>
        </a:prstGeom>
      </xdr:spPr>
    </xdr:pic>
    <xdr:clientData/>
  </xdr:twoCellAnchor>
  <xdr:twoCellAnchor editAs="oneCell">
    <xdr:from>
      <xdr:col>4</xdr:col>
      <xdr:colOff>0</xdr:colOff>
      <xdr:row>2</xdr:row>
      <xdr:rowOff>47625</xdr:rowOff>
    </xdr:from>
    <xdr:to>
      <xdr:col>6</xdr:col>
      <xdr:colOff>726281</xdr:colOff>
      <xdr:row>8</xdr:row>
      <xdr:rowOff>1</xdr:rowOff>
    </xdr:to>
    <xdr:pic>
      <xdr:nvPicPr>
        <xdr:cNvPr id="4" name="3 Imagen">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72751" y="440531"/>
          <a:ext cx="2250281" cy="1095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1330148</xdr:colOff>
      <xdr:row>8</xdr:row>
      <xdr:rowOff>130968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6688" y="154781"/>
          <a:ext cx="2199303" cy="1381125"/>
        </a:xfrm>
        <a:prstGeom prst="rect">
          <a:avLst/>
        </a:prstGeom>
      </xdr:spPr>
    </xdr:pic>
    <xdr:clientData/>
  </xdr:twoCellAnchor>
  <xdr:twoCellAnchor editAs="oneCell">
    <xdr:from>
      <xdr:col>12</xdr:col>
      <xdr:colOff>63499</xdr:colOff>
      <xdr:row>2</xdr:row>
      <xdr:rowOff>47625</xdr:rowOff>
    </xdr:from>
    <xdr:to>
      <xdr:col>12</xdr:col>
      <xdr:colOff>3540124</xdr:colOff>
      <xdr:row>7</xdr:row>
      <xdr:rowOff>158750</xdr:rowOff>
    </xdr:to>
    <xdr:pic>
      <xdr:nvPicPr>
        <xdr:cNvPr id="4" name="3 Imagen">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35624" y="444500"/>
          <a:ext cx="3476625" cy="1143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1179280</xdr:colOff>
      <xdr:row>7</xdr:row>
      <xdr:rowOff>69142</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90501" y="394608"/>
          <a:ext cx="1764386" cy="1035248"/>
        </a:xfrm>
        <a:prstGeom prst="rect">
          <a:avLst/>
        </a:prstGeom>
      </xdr:spPr>
    </xdr:pic>
    <xdr:clientData/>
  </xdr:twoCellAnchor>
  <xdr:twoCellAnchor editAs="oneCell">
    <xdr:from>
      <xdr:col>10</xdr:col>
      <xdr:colOff>1238250</xdr:colOff>
      <xdr:row>2</xdr:row>
      <xdr:rowOff>19050</xdr:rowOff>
    </xdr:from>
    <xdr:to>
      <xdr:col>11</xdr:col>
      <xdr:colOff>3381375</xdr:colOff>
      <xdr:row>8</xdr:row>
      <xdr:rowOff>0</xdr:rowOff>
    </xdr:to>
    <xdr:pic>
      <xdr:nvPicPr>
        <xdr:cNvPr id="4" name="3 Imagen">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22350" y="419100"/>
          <a:ext cx="3476625" cy="1143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637679</xdr:colOff>
      <xdr:row>12</xdr:row>
      <xdr:rowOff>111768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7106" y="134266"/>
          <a:ext cx="1942109" cy="1324609"/>
        </a:xfrm>
        <a:prstGeom prst="rect">
          <a:avLst/>
        </a:prstGeom>
      </xdr:spPr>
    </xdr:pic>
    <xdr:clientData/>
  </xdr:twoCellAnchor>
  <xdr:twoCellAnchor editAs="oneCell">
    <xdr:from>
      <xdr:col>10</xdr:col>
      <xdr:colOff>571500</xdr:colOff>
      <xdr:row>6</xdr:row>
      <xdr:rowOff>111125</xdr:rowOff>
    </xdr:from>
    <xdr:to>
      <xdr:col>11</xdr:col>
      <xdr:colOff>1444625</xdr:colOff>
      <xdr:row>12</xdr:row>
      <xdr:rowOff>76200</xdr:rowOff>
    </xdr:to>
    <xdr:pic>
      <xdr:nvPicPr>
        <xdr:cNvPr id="3" name="3 Imagen">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987125" y="301625"/>
          <a:ext cx="3476625" cy="1123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1072898</xdr:colOff>
      <xdr:row>8</xdr:row>
      <xdr:rowOff>39651</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2339" y="229517"/>
          <a:ext cx="1936666" cy="1334134"/>
        </a:xfrm>
        <a:prstGeom prst="rect">
          <a:avLst/>
        </a:prstGeom>
      </xdr:spPr>
    </xdr:pic>
    <xdr:clientData/>
  </xdr:twoCellAnchor>
  <xdr:twoCellAnchor editAs="oneCell">
    <xdr:from>
      <xdr:col>12</xdr:col>
      <xdr:colOff>721180</xdr:colOff>
      <xdr:row>0</xdr:row>
      <xdr:rowOff>149677</xdr:rowOff>
    </xdr:from>
    <xdr:to>
      <xdr:col>15</xdr:col>
      <xdr:colOff>483055</xdr:colOff>
      <xdr:row>6</xdr:row>
      <xdr:rowOff>130627</xdr:rowOff>
    </xdr:to>
    <xdr:pic>
      <xdr:nvPicPr>
        <xdr:cNvPr id="3" name="3 Imagen">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7680" y="149677"/>
          <a:ext cx="3476625"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866279</xdr:colOff>
      <xdr:row>7</xdr:row>
      <xdr:rowOff>121293</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7106" y="134266"/>
          <a:ext cx="1940748" cy="13205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uri\Documents%20and%20Settings\sgomez.ETEK-CO\Escritorio\An&#225;lisisRiesgos_MAC_v2.0%20con%20PTR_Q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ctivos_Informática"/>
      <sheetName val="Activos_RRHH"/>
      <sheetName val="Activos_Produccion"/>
      <sheetName val="Activos_Ingresos"/>
      <sheetName val="Activos_Financiero"/>
      <sheetName val="Impacto"/>
      <sheetName val="Vulnerabilidades"/>
      <sheetName val="Amenazas"/>
      <sheetName val="Nivel de Riesgo"/>
      <sheetName val="PTR"/>
      <sheetName val="Gráficas"/>
    </sheetNames>
    <sheetDataSet>
      <sheetData sheetId="0">
        <row r="5">
          <cell r="C5" t="str">
            <v>Aplicación - Software</v>
          </cell>
          <cell r="D5" t="str">
            <v>Alto</v>
          </cell>
          <cell r="E5">
            <v>5</v>
          </cell>
          <cell r="F5">
            <v>5</v>
          </cell>
        </row>
        <row r="6">
          <cell r="C6" t="str">
            <v>Comunicaciones</v>
          </cell>
          <cell r="D6" t="str">
            <v>Medio</v>
          </cell>
          <cell r="E6">
            <v>4</v>
          </cell>
          <cell r="F6">
            <v>4</v>
          </cell>
        </row>
        <row r="7">
          <cell r="C7" t="str">
            <v xml:space="preserve">Hardware  </v>
          </cell>
          <cell r="D7" t="str">
            <v>Bajo</v>
          </cell>
          <cell r="E7">
            <v>3</v>
          </cell>
          <cell r="F7">
            <v>3</v>
          </cell>
        </row>
        <row r="8">
          <cell r="C8" t="str">
            <v>Información</v>
          </cell>
          <cell r="D8" t="str">
            <v>No aplica</v>
          </cell>
          <cell r="E8">
            <v>2</v>
          </cell>
          <cell r="F8">
            <v>2</v>
          </cell>
        </row>
        <row r="9">
          <cell r="C9" t="str">
            <v>Información Impresa</v>
          </cell>
          <cell r="E9">
            <v>1</v>
          </cell>
          <cell r="F9">
            <v>1</v>
          </cell>
        </row>
        <row r="10">
          <cell r="C10" t="str">
            <v>Infraestructura</v>
          </cell>
          <cell r="E10">
            <v>0</v>
          </cell>
          <cell r="F10">
            <v>0</v>
          </cell>
        </row>
        <row r="11">
          <cell r="C11" t="str">
            <v>Recurso Humano</v>
          </cell>
        </row>
        <row r="12">
          <cell r="C12" t="str">
            <v>Servicios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zabeth Sanabria" refreshedDate="42296.613129745368" createdVersion="5" refreshedVersion="5" minRefreshableVersion="3" recordCount="189" xr:uid="{00000000-000A-0000-FFFF-FFFF02000000}">
  <cacheSource type="worksheet">
    <worksheetSource ref="A12:G201" sheet="CIBERSEGURIDAD"/>
  </cacheSource>
  <cacheFields count="7">
    <cacheField name="FUNCIÓN NIST" numFmtId="0">
      <sharedItems count="5">
        <s v="IDENTIFICAR"/>
        <s v="PROTEJER"/>
        <s v="DETECTAR"/>
        <s v="RESPONDER"/>
        <s v="RECUPERAR"/>
      </sharedItems>
    </cacheField>
    <cacheField name="SUBCATEGORIA NIST" numFmtId="0">
      <sharedItems/>
    </cacheField>
    <cacheField name="CONTROL ANEXO A ISO 27001" numFmtId="0">
      <sharedItems/>
    </cacheField>
    <cacheField name="CARGO" numFmtId="0">
      <sharedItems/>
    </cacheField>
    <cacheField name="REQUISITO" numFmtId="0">
      <sharedItems longText="1"/>
    </cacheField>
    <cacheField name="HOJA" numFmtId="0">
      <sharedItems/>
    </cacheField>
    <cacheField name="CALIFICACIÓN CMMI " numFmtId="0">
      <sharedItems containsSemiMixedTypes="0" containsString="0" containsNumber="1" containsInteger="1" minValue="0" maxValue="100" count="8">
        <n v="20"/>
        <n v="60"/>
        <n v="40"/>
        <n v="80"/>
        <n v="50"/>
        <n v="30"/>
        <n v="0"/>
        <n v="10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133.303126620369" createdVersion="5" refreshedVersion="6" minRefreshableVersion="3" recordCount="189" xr:uid="{00000000-000A-0000-FFFF-FFFF03000000}">
  <cacheSource type="worksheet">
    <worksheetSource ref="G12:I201" sheet="CIBERSEGURIDAD"/>
  </cacheSource>
  <cacheFields count="3">
    <cacheField name="CALIFICACIÓN " numFmtId="0">
      <sharedItems containsSemiMixedTypes="0" containsString="0" containsNumber="1" containsInteger="1" minValue="40" maxValue="100"/>
    </cacheField>
    <cacheField name="FUNCION CSF" numFmtId="0">
      <sharedItems count="5">
        <s v="DETECTAR"/>
        <s v="IDENTIFICAR"/>
        <s v="RESPONDER"/>
        <s v="RECUPERAR"/>
        <s v="PROTEJER"/>
      </sharedItems>
    </cacheField>
    <cacheField name="NIVEL IDEAL" numFmtId="0">
      <sharedItems containsSemiMixedTypes="0" containsString="0" containsNumber="1" containsInteger="1" minValue="60" maxValue="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x v="0"/>
    <s v="ID.GV-1"/>
    <s v="A.5.1.1"/>
    <s v="n/a"/>
    <s v="n/a"/>
    <s v="Administrativas"/>
    <x v="0"/>
  </r>
  <r>
    <x v="0"/>
    <s v="ID.AM-6"/>
    <s v="A.6.1.1"/>
    <s v="n/a"/>
    <s v="n/a"/>
    <s v="Administrativas"/>
    <x v="0"/>
  </r>
  <r>
    <x v="0"/>
    <s v="ID.GV-2"/>
    <s v="A.6.1.1"/>
    <s v="n/a"/>
    <s v="n/a"/>
    <s v="Administrativas"/>
    <x v="0"/>
  </r>
  <r>
    <x v="1"/>
    <s v="PR.AT-2"/>
    <s v="A.6.1.1"/>
    <s v="n/a"/>
    <s v="n/a"/>
    <s v="Administrativas"/>
    <x v="0"/>
  </r>
  <r>
    <x v="1"/>
    <s v="PR.AT-3"/>
    <s v="A.6.1.1"/>
    <s v="n/a"/>
    <s v="n/a"/>
    <s v="Administrativas"/>
    <x v="0"/>
  </r>
  <r>
    <x v="1"/>
    <s v="PR.AT-4"/>
    <s v="A.6.1.1"/>
    <s v="n/a"/>
    <s v="n/a"/>
    <s v="Administrativas"/>
    <x v="0"/>
  </r>
  <r>
    <x v="1"/>
    <s v="PR.AT-5"/>
    <s v="A.6.1.1"/>
    <s v="n/a"/>
    <s v="n/a"/>
    <s v="Administrativas"/>
    <x v="0"/>
  </r>
  <r>
    <x v="2"/>
    <s v="DE.DP-1"/>
    <s v="A.6.1.1"/>
    <s v="n/a"/>
    <s v="n/a"/>
    <s v="Administrativas"/>
    <x v="0"/>
  </r>
  <r>
    <x v="3"/>
    <s v="RS.CO-1"/>
    <s v="A.6.1.1"/>
    <s v="n/a"/>
    <s v="n/a"/>
    <s v="Administrativas"/>
    <x v="0"/>
  </r>
  <r>
    <x v="1"/>
    <s v="PR.AC-4"/>
    <s v="A.6.1.2"/>
    <s v="n/a"/>
    <s v="n/a"/>
    <s v="Administrativas"/>
    <x v="1"/>
  </r>
  <r>
    <x v="1"/>
    <s v="PR.DS-5"/>
    <s v="A.6.1.2"/>
    <s v="n/a"/>
    <s v="n/a"/>
    <s v="Administrativas"/>
    <x v="1"/>
  </r>
  <r>
    <x v="3"/>
    <s v="RS.CO-3"/>
    <s v="A.6.1.2"/>
    <s v="n/a"/>
    <s v="n/a"/>
    <s v="Administrativas"/>
    <x v="1"/>
  </r>
  <r>
    <x v="3"/>
    <s v="RS.CO-2"/>
    <s v="A.6.1.3"/>
    <s v="n/a"/>
    <s v="n/a"/>
    <s v="Administrativas"/>
    <x v="2"/>
  </r>
  <r>
    <x v="0"/>
    <s v="ID.RA-2"/>
    <s v="A.6.1.4"/>
    <s v="n/a"/>
    <s v="n/a"/>
    <s v="Administrativas"/>
    <x v="3"/>
  </r>
  <r>
    <x v="1"/>
    <s v="PR.IP-2"/>
    <s v="A.6.1.5"/>
    <s v="n/a"/>
    <s v="n/a"/>
    <s v="Administrativas"/>
    <x v="2"/>
  </r>
  <r>
    <x v="1"/>
    <s v="PR.AC-3"/>
    <s v="A.6.2.2"/>
    <s v="n/a"/>
    <s v="n/a"/>
    <s v="Administrativas"/>
    <x v="0"/>
  </r>
  <r>
    <x v="1"/>
    <s v="PR.DS-5"/>
    <s v="A.7.1.1"/>
    <s v="n/a"/>
    <s v="n/a"/>
    <s v="Administrativas"/>
    <x v="4"/>
  </r>
  <r>
    <x v="1"/>
    <s v="PR.IP-11"/>
    <s v="A.7.1.1"/>
    <s v="n/a"/>
    <s v="n/a"/>
    <s v="Administrativas"/>
    <x v="4"/>
  </r>
  <r>
    <x v="1"/>
    <s v="PR.DS-5"/>
    <s v="A.7.1.2"/>
    <s v="n/a"/>
    <s v="n/a"/>
    <s v="Administrativas"/>
    <x v="2"/>
  </r>
  <r>
    <x v="0"/>
    <s v="ID.GV-2"/>
    <s v="A.7.2.1"/>
    <s v="n/a"/>
    <s v="n/a"/>
    <s v="Administrativas"/>
    <x v="2"/>
  </r>
  <r>
    <x v="1"/>
    <s v="PR.AT-1"/>
    <s v="A.7.2.2"/>
    <s v="n/a"/>
    <s v="n/a"/>
    <s v="Administrativas"/>
    <x v="4"/>
  </r>
  <r>
    <x v="1"/>
    <s v="PR.AT-2"/>
    <s v="A.7.2.2"/>
    <s v="n/a"/>
    <s v="n/a"/>
    <s v="Administrativas"/>
    <x v="4"/>
  </r>
  <r>
    <x v="1"/>
    <s v="PR.AT-3"/>
    <s v="A.7.2.2"/>
    <s v="n/a"/>
    <s v="n/a"/>
    <s v="Administrativas"/>
    <x v="4"/>
  </r>
  <r>
    <x v="1"/>
    <s v="PR.AT-4"/>
    <s v="A.7.2.2"/>
    <s v="n/a"/>
    <s v="n/a"/>
    <s v="Administrativas"/>
    <x v="4"/>
  </r>
  <r>
    <x v="1"/>
    <s v="PR.AT-5"/>
    <s v="A.7.2.2"/>
    <s v="n/a"/>
    <s v="n/a"/>
    <s v="Administrativas"/>
    <x v="4"/>
  </r>
  <r>
    <x v="1"/>
    <s v="PR.DS-5"/>
    <s v="A.7.3.1"/>
    <s v="n/a"/>
    <s v="n/a"/>
    <s v="Administrativas"/>
    <x v="5"/>
  </r>
  <r>
    <x v="1"/>
    <s v="PR.IP-11"/>
    <s v="A.7.3.1"/>
    <s v="n/a"/>
    <s v="n/a"/>
    <s v="Administrativas"/>
    <x v="5"/>
  </r>
  <r>
    <x v="0"/>
    <s v="ID AM-1"/>
    <s v="A.8.1.1"/>
    <s v="n/a"/>
    <s v="n/a"/>
    <s v="Administrativas"/>
    <x v="2"/>
  </r>
  <r>
    <x v="0"/>
    <s v="ID AM-2"/>
    <s v="A.8.1.1"/>
    <s v="n/a"/>
    <s v="n/a"/>
    <s v="Administrativas"/>
    <x v="2"/>
  </r>
  <r>
    <x v="0"/>
    <s v="ID.AM-5"/>
    <s v="A.8.1.1"/>
    <s v="n/a"/>
    <s v="n/a"/>
    <s v="Administrativas"/>
    <x v="2"/>
  </r>
  <r>
    <x v="0"/>
    <s v="ID AM-1"/>
    <s v="A.8.1.2"/>
    <s v="n/a"/>
    <s v="n/a"/>
    <s v="Administrativas"/>
    <x v="0"/>
  </r>
  <r>
    <x v="0"/>
    <s v="ID AM-2"/>
    <s v="A.8.1.2"/>
    <s v="n/a"/>
    <s v="n/a"/>
    <s v="Administrativas"/>
    <x v="0"/>
  </r>
  <r>
    <x v="1"/>
    <s v="PR.IP-11"/>
    <s v="A.8.1.4"/>
    <s v="n/a"/>
    <s v="n/a"/>
    <s v="Administrativas"/>
    <x v="4"/>
  </r>
  <r>
    <x v="1"/>
    <s v="PR.DS-5"/>
    <s v="A.8.2.2"/>
    <s v="n/a"/>
    <s v="n/a"/>
    <s v="Administrativas"/>
    <x v="0"/>
  </r>
  <r>
    <x v="1"/>
    <s v="PR.PT-2"/>
    <s v="A.8.2.2"/>
    <s v="n/a"/>
    <s v="n/a"/>
    <s v="Administrativas"/>
    <x v="0"/>
  </r>
  <r>
    <x v="1"/>
    <s v="PR.DS-1"/>
    <s v="A.8.2.3"/>
    <s v="n/a"/>
    <s v="n/a"/>
    <s v="Administrativas"/>
    <x v="5"/>
  </r>
  <r>
    <x v="1"/>
    <s v="PR.DS-2"/>
    <s v="A.8.2.3"/>
    <s v="n/a"/>
    <s v="n/a"/>
    <s v="Administrativas"/>
    <x v="5"/>
  </r>
  <r>
    <x v="1"/>
    <s v="PR.DS-3"/>
    <s v="A.8.2.3"/>
    <s v="n/a"/>
    <s v="n/a"/>
    <s v="Administrativas"/>
    <x v="5"/>
  </r>
  <r>
    <x v="1"/>
    <s v="PR.DS-5"/>
    <s v="A.8.2.3"/>
    <s v="n/a"/>
    <s v="n/a"/>
    <s v="Administrativas"/>
    <x v="5"/>
  </r>
  <r>
    <x v="1"/>
    <s v="PR.IP-6"/>
    <s v="A.8.2.3"/>
    <s v="n/a"/>
    <s v="n/a"/>
    <s v="Administrativas"/>
    <x v="5"/>
  </r>
  <r>
    <x v="1"/>
    <s v="PR.PT-2"/>
    <s v="A.8.2.3"/>
    <s v="n/a"/>
    <s v="n/a"/>
    <s v="Administrativas"/>
    <x v="5"/>
  </r>
  <r>
    <x v="1"/>
    <s v="PR.DS-3"/>
    <s v="A.8.3.1"/>
    <s v="n/a"/>
    <s v="n/a"/>
    <s v="Administrativas"/>
    <x v="5"/>
  </r>
  <r>
    <x v="1"/>
    <s v="PR.IP-6"/>
    <s v="A.8.3.1"/>
    <s v="n/a"/>
    <s v="n/a"/>
    <s v="Administrativas"/>
    <x v="5"/>
  </r>
  <r>
    <x v="1"/>
    <s v="PR.PT-2"/>
    <s v="A.8.3.1"/>
    <s v="n/a"/>
    <s v="n/a"/>
    <s v="Administrativas"/>
    <x v="5"/>
  </r>
  <r>
    <x v="1"/>
    <s v="PR.DS-3"/>
    <s v="A.8.3.2"/>
    <s v="n/a"/>
    <s v="n/a"/>
    <s v="Administrativas"/>
    <x v="5"/>
  </r>
  <r>
    <x v="1"/>
    <s v="PR.IP-6"/>
    <s v="A.8.3.2"/>
    <s v="n/a"/>
    <s v="n/a"/>
    <s v="Administrativas"/>
    <x v="5"/>
  </r>
  <r>
    <x v="1"/>
    <s v="PR.DS-3"/>
    <s v="A.8.3.3"/>
    <s v="n/a"/>
    <s v="n/a"/>
    <s v="Administrativas"/>
    <x v="5"/>
  </r>
  <r>
    <x v="1"/>
    <s v="PR.PT-2"/>
    <s v="A.8.3.3"/>
    <s v="n/a"/>
    <s v="n/a"/>
    <s v="Administrativas"/>
    <x v="5"/>
  </r>
  <r>
    <x v="1"/>
    <s v="PR.DS-5"/>
    <s v="A.9.1.1"/>
    <s v="n/a"/>
    <s v="n/a"/>
    <s v="Técnicas"/>
    <x v="0"/>
  </r>
  <r>
    <x v="1"/>
    <s v="PR.AC-4"/>
    <s v="A.9.1.2"/>
    <s v="n/a"/>
    <s v="n/a"/>
    <s v="Técnicas"/>
    <x v="3"/>
  </r>
  <r>
    <x v="1"/>
    <s v="PR.DS-5"/>
    <s v="A.9.1.2"/>
    <s v="n/a"/>
    <s v="n/a"/>
    <s v="Técnicas"/>
    <x v="3"/>
  </r>
  <r>
    <x v="1"/>
    <s v="PR.PT-3"/>
    <s v="A.9.1.2"/>
    <s v="n/a"/>
    <s v="n/a"/>
    <s v="Técnicas"/>
    <x v="3"/>
  </r>
  <r>
    <x v="1"/>
    <s v="PR.AC-1"/>
    <s v="A.9.2.1 "/>
    <s v="n/a"/>
    <s v="n/a"/>
    <s v="Técnicas"/>
    <x v="2"/>
  </r>
  <r>
    <x v="1"/>
    <s v="PR.AC-1"/>
    <s v="A.9.2.2"/>
    <s v="n/a"/>
    <s v="n/a"/>
    <s v="Técnicas"/>
    <x v="0"/>
  </r>
  <r>
    <x v="1"/>
    <s v="PR.AC-4"/>
    <s v="A.9.2.3"/>
    <s v="n/a"/>
    <s v="n/a"/>
    <s v="Técnicas"/>
    <x v="6"/>
  </r>
  <r>
    <x v="1"/>
    <s v="PR.DS-5"/>
    <s v="A.9.2.3"/>
    <s v="n/a"/>
    <s v="n/a"/>
    <s v="Técnicas"/>
    <x v="6"/>
  </r>
  <r>
    <x v="1"/>
    <s v="PR.AC-1"/>
    <s v="A.9.2.4"/>
    <s v="n/a"/>
    <s v="n/a"/>
    <s v="Técnicas"/>
    <x v="2"/>
  </r>
  <r>
    <x v="1"/>
    <s v="PR.AC-1"/>
    <s v="A.9.3.1 "/>
    <s v="n/a"/>
    <s v="n/a"/>
    <s v="Técnicas"/>
    <x v="0"/>
  </r>
  <r>
    <x v="1"/>
    <s v="PR.AC-4"/>
    <s v="A.9.4.1 "/>
    <s v="n/a"/>
    <s v="n/a"/>
    <s v="Técnicas"/>
    <x v="1"/>
  </r>
  <r>
    <x v="1"/>
    <s v="PR.DS-5"/>
    <s v="A.9.4.1 "/>
    <s v="n/a"/>
    <s v="n/a"/>
    <s v="Técnicas"/>
    <x v="1"/>
  </r>
  <r>
    <x v="1"/>
    <s v="PR.AC-1"/>
    <s v="A.9.4.2"/>
    <s v="n/a"/>
    <s v="n/a"/>
    <s v="Técnicas"/>
    <x v="1"/>
  </r>
  <r>
    <x v="1"/>
    <s v="PR.AC-1"/>
    <s v="A.9.4.3"/>
    <s v="n/a"/>
    <s v="n/a"/>
    <s v="Técnicas"/>
    <x v="2"/>
  </r>
  <r>
    <x v="1"/>
    <s v="PR.AC-4"/>
    <s v="A.9.4.4"/>
    <s v="n/a"/>
    <s v="n/a"/>
    <s v="Técnicas"/>
    <x v="2"/>
  </r>
  <r>
    <x v="1"/>
    <s v="PR.DS-5"/>
    <s v="A.9.4.4"/>
    <s v="n/a"/>
    <s v="n/a"/>
    <s v="Técnicas"/>
    <x v="2"/>
  </r>
  <r>
    <x v="1"/>
    <s v="PR.DS-5"/>
    <s v="A.9.4.5 "/>
    <s v="n/a"/>
    <s v="n/a"/>
    <s v="Técnicas"/>
    <x v="1"/>
  </r>
  <r>
    <x v="1"/>
    <s v="PR.AC-2"/>
    <s v="A.11.1.1 "/>
    <s v="n/a"/>
    <s v="n/a"/>
    <s v="Técnicas"/>
    <x v="0"/>
  </r>
  <r>
    <x v="1"/>
    <s v="PR.AC-2"/>
    <s v="A.11.1.2 "/>
    <s v="n/a"/>
    <s v="n/a"/>
    <s v="Técnicas"/>
    <x v="6"/>
  </r>
  <r>
    <x v="1"/>
    <s v="PR.MA-1"/>
    <s v="A.11.1.2 "/>
    <s v="n/a"/>
    <s v="n/a"/>
    <s v="Técnicas"/>
    <x v="6"/>
  </r>
  <r>
    <x v="0"/>
    <s v="ID.BE-5"/>
    <s v="A.11.1.4"/>
    <s v="n/a"/>
    <s v="n/a"/>
    <s v="Técnicas"/>
    <x v="1"/>
  </r>
  <r>
    <x v="1"/>
    <s v="PR.AC-2"/>
    <s v="A.11.1.4"/>
    <s v="n/a"/>
    <s v="n/a"/>
    <s v="Técnicas"/>
    <x v="1"/>
  </r>
  <r>
    <x v="1"/>
    <s v="PR.IP-5"/>
    <s v="A.11.1.4"/>
    <s v="n/a"/>
    <s v="n/a"/>
    <s v="Técnicas"/>
    <x v="1"/>
  </r>
  <r>
    <x v="1"/>
    <s v="PR.AC-2"/>
    <s v="A.11.1.6"/>
    <s v="n/a"/>
    <s v="n/a"/>
    <s v="Técnicas"/>
    <x v="0"/>
  </r>
  <r>
    <x v="1"/>
    <s v="PR.IP-5"/>
    <s v="A.11.2.1 "/>
    <s v="n/a"/>
    <s v="n/a"/>
    <s v="Técnicas"/>
    <x v="1"/>
  </r>
  <r>
    <x v="0"/>
    <s v="ID.BE-4"/>
    <s v="A.11.2.2"/>
    <s v="n/a"/>
    <s v="n/a"/>
    <s v="Técnicas"/>
    <x v="1"/>
  </r>
  <r>
    <x v="1"/>
    <s v="PR.IP-5"/>
    <s v="A.11.2.2"/>
    <s v="n/a"/>
    <s v="n/a"/>
    <s v="Técnicas"/>
    <x v="1"/>
  </r>
  <r>
    <x v="0"/>
    <s v="ID.BE-4"/>
    <s v="A.11.2.3 "/>
    <s v="n/a"/>
    <s v="n/a"/>
    <s v="Técnicas"/>
    <x v="1"/>
  </r>
  <r>
    <x v="1"/>
    <s v="PR.AC-2"/>
    <s v="A.11.2.3 "/>
    <s v="n/a"/>
    <s v="n/a"/>
    <s v="Técnicas"/>
    <x v="1"/>
  </r>
  <r>
    <x v="1"/>
    <s v="PR.IP-5"/>
    <s v="A.11.2.3 "/>
    <s v="n/a"/>
    <s v="n/a"/>
    <s v="Técnicas"/>
    <x v="1"/>
  </r>
  <r>
    <x v="1"/>
    <s v="PR.MA-1"/>
    <s v="A.11.2.4 "/>
    <s v="n/a"/>
    <s v="n/a"/>
    <s v="Técnicas"/>
    <x v="1"/>
  </r>
  <r>
    <x v="1"/>
    <s v="PR.MA-2"/>
    <s v="A.11.2.4 "/>
    <s v="n/a"/>
    <s v="n/a"/>
    <s v="Técnicas"/>
    <x v="1"/>
  </r>
  <r>
    <x v="1"/>
    <s v="PR.MA-1"/>
    <s v="A.11.2.5"/>
    <s v="n/a"/>
    <s v="n/a"/>
    <s v="Técnicas"/>
    <x v="1"/>
  </r>
  <r>
    <x v="0"/>
    <s v="ID.AM-4"/>
    <s v="A.11.2.6"/>
    <s v="n/a"/>
    <s v="n/a"/>
    <s v="Técnicas"/>
    <x v="1"/>
  </r>
  <r>
    <x v="1"/>
    <s v="PR.DS-3"/>
    <s v="A.11.2.7"/>
    <s v="n/a"/>
    <s v="n/a"/>
    <s v="Técnicas"/>
    <x v="1"/>
  </r>
  <r>
    <x v="1"/>
    <s v="PR.IP-6"/>
    <s v="A.11.2.7"/>
    <s v="n/a"/>
    <s v="n/a"/>
    <s v="Técnicas"/>
    <x v="1"/>
  </r>
  <r>
    <x v="1"/>
    <s v="PR.PT-2"/>
    <s v="A.11.2.9"/>
    <s v="n/a"/>
    <s v="n/a"/>
    <s v="Técnicas"/>
    <x v="1"/>
  </r>
  <r>
    <x v="1"/>
    <s v="PR.IP-1"/>
    <s v="A.12.1.2"/>
    <s v="n/a"/>
    <s v="n/a"/>
    <s v="Técnicas"/>
    <x v="1"/>
  </r>
  <r>
    <x v="1"/>
    <s v="PR.IP-3"/>
    <s v="A.12.1.2"/>
    <s v="n/a"/>
    <s v="n/a"/>
    <s v="Técnicas"/>
    <x v="1"/>
  </r>
  <r>
    <x v="0"/>
    <s v="ID.BE-4"/>
    <s v="A.12.1.3 "/>
    <s v="n/a"/>
    <s v="n/a"/>
    <s v="Técnicas"/>
    <x v="1"/>
  </r>
  <r>
    <x v="1"/>
    <s v="PR.DS-7"/>
    <s v="A.12.1.4 "/>
    <s v="n/a"/>
    <s v="n/a"/>
    <s v="Técnicas"/>
    <x v="1"/>
  </r>
  <r>
    <x v="1"/>
    <s v="PR.DS-6"/>
    <s v="A.12.2.1 "/>
    <s v="n/a"/>
    <s v="n/a"/>
    <s v="Técnicas"/>
    <x v="1"/>
  </r>
  <r>
    <x v="2"/>
    <s v="DE.CM-4"/>
    <s v="A.12.2.1 "/>
    <s v="n/a"/>
    <s v="n/a"/>
    <s v="Técnicas"/>
    <x v="1"/>
  </r>
  <r>
    <x v="3"/>
    <s v="RS.MI-2"/>
    <s v="A.12.2.1 "/>
    <s v="n/a"/>
    <s v="n/a"/>
    <s v="Técnicas"/>
    <x v="1"/>
  </r>
  <r>
    <x v="1"/>
    <s v="PR.DS-4"/>
    <s v="A.12.3.1 "/>
    <s v="n/a"/>
    <s v="n/a"/>
    <s v="Técnicas"/>
    <x v="1"/>
  </r>
  <r>
    <x v="1"/>
    <s v="PR.IP-4"/>
    <s v="A.12.3.1 "/>
    <s v="n/a"/>
    <s v="n/a"/>
    <s v="Técnicas"/>
    <x v="1"/>
  </r>
  <r>
    <x v="1"/>
    <s v="PR.PT-1"/>
    <s v="A.12.4.1 "/>
    <s v="n/a"/>
    <s v="n/a"/>
    <s v="Técnicas"/>
    <x v="1"/>
  </r>
  <r>
    <x v="2"/>
    <s v="DE.CM-3"/>
    <s v="A.12.4.1 "/>
    <s v="n/a"/>
    <s v="n/a"/>
    <s v="Técnicas"/>
    <x v="1"/>
  </r>
  <r>
    <x v="3"/>
    <s v="RS.AN-1"/>
    <s v="A.12.4.1 "/>
    <s v="n/a"/>
    <s v="n/a"/>
    <s v="Técnicas"/>
    <x v="1"/>
  </r>
  <r>
    <x v="1"/>
    <s v="PR.PT-1"/>
    <s v="A.12.4.2 "/>
    <s v="n/a"/>
    <s v="n/a"/>
    <s v="Técnicas"/>
    <x v="1"/>
  </r>
  <r>
    <x v="1"/>
    <s v="PR.PT-1"/>
    <s v="A.12.4.3 "/>
    <s v="n/a"/>
    <s v="n/a"/>
    <s v="Técnicas"/>
    <x v="1"/>
  </r>
  <r>
    <x v="3"/>
    <s v="RS.AN-1"/>
    <s v="A.12.4.3 "/>
    <s v="n/a"/>
    <s v="n/a"/>
    <s v="Técnicas"/>
    <x v="1"/>
  </r>
  <r>
    <x v="1"/>
    <s v="PR.PT-1"/>
    <s v="A.12.4.4 "/>
    <s v="n/a"/>
    <s v="n/a"/>
    <s v="Técnicas"/>
    <x v="1"/>
  </r>
  <r>
    <x v="1"/>
    <s v="PR.DS-6"/>
    <s v="A.12.5.1 "/>
    <s v="n/a"/>
    <s v="n/a"/>
    <s v="Técnicas"/>
    <x v="1"/>
  </r>
  <r>
    <x v="1"/>
    <s v="PR.IP-1"/>
    <s v="A.12.5.1 "/>
    <s v="n/a"/>
    <s v="n/a"/>
    <s v="Técnicas"/>
    <x v="1"/>
  </r>
  <r>
    <x v="1"/>
    <s v="PR.IP-3"/>
    <s v="A.12.5.1 "/>
    <s v="n/a"/>
    <s v="n/a"/>
    <s v="Técnicas"/>
    <x v="1"/>
  </r>
  <r>
    <x v="2"/>
    <s v="DE.CM-5"/>
    <s v="A.12.5.1 "/>
    <s v="n/a"/>
    <s v="n/a"/>
    <s v="Técnicas"/>
    <x v="1"/>
  </r>
  <r>
    <x v="0"/>
    <s v="ID.RA-1"/>
    <s v="A.12.6.1 "/>
    <s v="n/a"/>
    <s v="n/a"/>
    <s v="Técnicas"/>
    <x v="1"/>
  </r>
  <r>
    <x v="0"/>
    <s v="ID.RA-5"/>
    <s v="A.12.6.1 "/>
    <s v="n/a"/>
    <s v="n/a"/>
    <s v="Técnicas"/>
    <x v="1"/>
  </r>
  <r>
    <x v="1"/>
    <s v="PR.IP-12"/>
    <s v="A.12.6.1 "/>
    <s v="n/a"/>
    <s v="n/a"/>
    <s v="Técnicas"/>
    <x v="1"/>
  </r>
  <r>
    <x v="2"/>
    <s v="DE.CM-8"/>
    <s v="A.12.6.1 "/>
    <s v="n/a"/>
    <s v="n/a"/>
    <s v="Técnicas"/>
    <x v="1"/>
  </r>
  <r>
    <x v="3"/>
    <s v="RS.MI-3"/>
    <s v="A.12.6.1 "/>
    <s v="n/a"/>
    <s v="n/a"/>
    <s v="Técnicas"/>
    <x v="1"/>
  </r>
  <r>
    <x v="1"/>
    <s v="PR.IP-1"/>
    <s v="A.12.6.2 "/>
    <s v="n/a"/>
    <s v="n/a"/>
    <s v="Técnicas"/>
    <x v="1"/>
  </r>
  <r>
    <x v="1"/>
    <s v="PR.IP-3"/>
    <s v="A.12.6.2 "/>
    <s v="n/a"/>
    <s v="n/a"/>
    <s v="Técnicas"/>
    <x v="1"/>
  </r>
  <r>
    <x v="1"/>
    <s v="PR.AC-3"/>
    <s v="A.13.1.1 "/>
    <s v="n/a"/>
    <s v="n/a"/>
    <s v="Técnicas"/>
    <x v="6"/>
  </r>
  <r>
    <x v="1"/>
    <s v="PR.AC-5"/>
    <s v="A.13.1.1 "/>
    <s v="n/a"/>
    <s v="n/a"/>
    <s v="Técnicas"/>
    <x v="6"/>
  </r>
  <r>
    <x v="1"/>
    <s v="PR.DS-2"/>
    <s v="A.13.1.1 "/>
    <s v="n/a"/>
    <s v="n/a"/>
    <s v="Técnicas"/>
    <x v="6"/>
  </r>
  <r>
    <x v="1"/>
    <s v="PR.PT-4"/>
    <s v="A.13.1.1 "/>
    <s v="n/a"/>
    <s v="n/a"/>
    <s v="Técnicas"/>
    <x v="6"/>
  </r>
  <r>
    <x v="1"/>
    <s v="PR.AC-5"/>
    <s v="A.13.1.3 "/>
    <s v="n/a"/>
    <s v="n/a"/>
    <s v="Técnicas"/>
    <x v="1"/>
  </r>
  <r>
    <x v="1"/>
    <s v="PR.DS-5"/>
    <s v="A.13.1.3 "/>
    <s v="n/a"/>
    <s v="n/a"/>
    <s v="Técnicas"/>
    <x v="1"/>
  </r>
  <r>
    <x v="0"/>
    <s v="ID.AM-3"/>
    <s v="A.13.2.1 "/>
    <s v="n/a"/>
    <s v="n/a"/>
    <s v="Técnicas"/>
    <x v="1"/>
  </r>
  <r>
    <x v="1"/>
    <s v="PR.AC-5"/>
    <s v="A.13.2.1 "/>
    <s v="n/a"/>
    <s v="n/a"/>
    <s v="Técnicas"/>
    <x v="1"/>
  </r>
  <r>
    <x v="1"/>
    <s v="PR.AC-3"/>
    <s v="A.13.2.1 "/>
    <s v="n/a"/>
    <s v="n/a"/>
    <s v="Técnicas"/>
    <x v="1"/>
  </r>
  <r>
    <x v="1"/>
    <s v="PR.DS-2"/>
    <s v="A.13.2.1 "/>
    <s v="n/a"/>
    <s v="n/a"/>
    <s v="Técnicas"/>
    <x v="1"/>
  </r>
  <r>
    <x v="1"/>
    <s v="PR.DS-5"/>
    <s v="A.13.2.1 "/>
    <s v="n/a"/>
    <s v="n/a"/>
    <s v="Técnicas"/>
    <x v="1"/>
  </r>
  <r>
    <x v="1"/>
    <s v="PR.PT-4"/>
    <s v="A.13.2.1 "/>
    <s v="n/a"/>
    <s v="n/a"/>
    <s v="Técnicas"/>
    <x v="1"/>
  </r>
  <r>
    <x v="1"/>
    <s v="PR.DS-2"/>
    <s v="A.13.2.3 "/>
    <s v="n/a"/>
    <s v="n/a"/>
    <s v="Técnicas"/>
    <x v="1"/>
  </r>
  <r>
    <x v="1"/>
    <s v="PR.DS-5"/>
    <s v="A.13.2.3 "/>
    <s v="n/a"/>
    <s v="n/a"/>
    <s v="Técnicas"/>
    <x v="1"/>
  </r>
  <r>
    <x v="1"/>
    <s v="PR.DS-5"/>
    <s v="A.13.2.4 "/>
    <s v="n/a"/>
    <s v="n/a"/>
    <s v="Técnicas"/>
    <x v="1"/>
  </r>
  <r>
    <x v="1"/>
    <s v="PR.IP-2"/>
    <s v="A.14.1.1 "/>
    <s v="n/a"/>
    <s v="n/a"/>
    <s v="Técnicas"/>
    <x v="6"/>
  </r>
  <r>
    <x v="1"/>
    <s v="PR.DS-2"/>
    <s v="A.14.1.2 "/>
    <s v="n/a"/>
    <s v="n/a"/>
    <s v="Técnicas"/>
    <x v="1"/>
  </r>
  <r>
    <x v="1"/>
    <s v="PR.DS-5"/>
    <s v="A.14.1.2 "/>
    <s v="n/a"/>
    <s v="n/a"/>
    <s v="Técnicas"/>
    <x v="1"/>
  </r>
  <r>
    <x v="1"/>
    <s v="PR.DS-6"/>
    <s v="A.14.1.2 "/>
    <s v="n/a"/>
    <s v="n/a"/>
    <s v="Técnicas"/>
    <x v="1"/>
  </r>
  <r>
    <x v="1"/>
    <s v="PR.DS-2"/>
    <s v="A.14.1.3 "/>
    <s v="n/a"/>
    <s v="n/a"/>
    <s v="Técnicas"/>
    <x v="0"/>
  </r>
  <r>
    <x v="1"/>
    <s v="PR.DS-5"/>
    <s v="A.14.1.3 "/>
    <s v="n/a"/>
    <s v="n/a"/>
    <s v="Técnicas"/>
    <x v="0"/>
  </r>
  <r>
    <x v="1"/>
    <s v="PR.DS-6"/>
    <s v="A.14.1.3 "/>
    <s v="n/a"/>
    <s v="n/a"/>
    <s v="Técnicas"/>
    <x v="0"/>
  </r>
  <r>
    <x v="1"/>
    <s v="PR.IP-2"/>
    <s v="A.14.2.1"/>
    <s v="n/a"/>
    <s v="n/a"/>
    <s v="Técnicas"/>
    <x v="2"/>
  </r>
  <r>
    <x v="1"/>
    <s v="PR.IP-1"/>
    <s v="A.14.2.2 "/>
    <s v="n/a"/>
    <s v="n/a"/>
    <s v="Técnicas"/>
    <x v="1"/>
  </r>
  <r>
    <x v="1"/>
    <s v="PR.IP-3"/>
    <s v="A.14.2.2 "/>
    <s v="n/a"/>
    <s v="n/a"/>
    <s v="Técnicas"/>
    <x v="1"/>
  </r>
  <r>
    <x v="1"/>
    <s v="PR.IP-1"/>
    <s v="A.14.2.3 "/>
    <s v="n/a"/>
    <s v="n/a"/>
    <s v="Técnicas"/>
    <x v="0"/>
  </r>
  <r>
    <x v="1"/>
    <s v="PR.IP-1"/>
    <s v="A.14.2.4 "/>
    <s v="n/a"/>
    <s v="n/a"/>
    <s v="Técnicas"/>
    <x v="3"/>
  </r>
  <r>
    <x v="1"/>
    <s v="PR.IP-2"/>
    <s v="A.14.2.5 "/>
    <s v="n/a"/>
    <s v="n/a"/>
    <s v="Técnicas"/>
    <x v="1"/>
  </r>
  <r>
    <x v="2"/>
    <s v="DE.CM-6"/>
    <s v="A.14.2.7 "/>
    <s v="n/a"/>
    <s v="n/a"/>
    <s v="Técnicas"/>
    <x v="1"/>
  </r>
  <r>
    <x v="2"/>
    <s v="DE.DP-3"/>
    <s v="A.14.2.8"/>
    <s v="n/a"/>
    <s v="n/a"/>
    <s v="Técnicas"/>
    <x v="1"/>
  </r>
  <r>
    <x v="1"/>
    <s v="PR.IP-9"/>
    <s v="A.16.1.1 "/>
    <s v="n/a"/>
    <s v="n/a"/>
    <s v="Técnicas"/>
    <x v="1"/>
  </r>
  <r>
    <x v="2"/>
    <s v="DE.AE-2"/>
    <s v="A.16.1.1 "/>
    <s v="n/a"/>
    <s v="n/a"/>
    <s v="Técnicas"/>
    <x v="1"/>
  </r>
  <r>
    <x v="3"/>
    <s v="RS.CO-1"/>
    <s v="A.16.1.1 "/>
    <s v="n/a"/>
    <s v="n/a"/>
    <s v="Técnicas"/>
    <x v="1"/>
  </r>
  <r>
    <x v="2"/>
    <s v="DE.DP-4"/>
    <s v="A.16.1.2 "/>
    <s v="n/a"/>
    <s v="n/a"/>
    <s v="Técnicas"/>
    <x v="1"/>
  </r>
  <r>
    <x v="3"/>
    <s v="RS.CO-2"/>
    <s v="A.16.1.3 "/>
    <s v="n/a"/>
    <s v="n/a"/>
    <s v="Técnicas"/>
    <x v="1"/>
  </r>
  <r>
    <x v="2"/>
    <s v="DE.AE-2"/>
    <s v="A.16.1.4 "/>
    <s v="n/a"/>
    <s v="n/a"/>
    <s v="Técnicas"/>
    <x v="1"/>
  </r>
  <r>
    <x v="3"/>
    <s v="RS.AN-4"/>
    <s v="A.16.1.4 "/>
    <s v="n/a"/>
    <s v="n/a"/>
    <s v="Técnicas"/>
    <x v="1"/>
  </r>
  <r>
    <x v="3"/>
    <s v="RS.RP-1"/>
    <s v="A.16.1.5 "/>
    <s v="n/a"/>
    <s v="n/a"/>
    <s v="Técnicas"/>
    <x v="1"/>
  </r>
  <r>
    <x v="3"/>
    <s v="RS.AN-1"/>
    <s v="A.16.1.5 "/>
    <s v="n/a"/>
    <s v="n/a"/>
    <s v="Técnicas"/>
    <x v="1"/>
  </r>
  <r>
    <x v="3"/>
    <s v="RS.MI-2"/>
    <s v="A.16.1.5 "/>
    <s v="n/a"/>
    <s v="n/a"/>
    <s v="Técnicas"/>
    <x v="1"/>
  </r>
  <r>
    <x v="4"/>
    <s v="RC.RP-1"/>
    <s v="A.16.1.5 "/>
    <s v="n/a"/>
    <s v="n/a"/>
    <s v="Técnicas"/>
    <x v="1"/>
  </r>
  <r>
    <x v="2"/>
    <s v="DE.DP-5"/>
    <s v="A.16.1.6 "/>
    <s v="n/a"/>
    <s v="n/a"/>
    <s v="Técnicas"/>
    <x v="1"/>
  </r>
  <r>
    <x v="3"/>
    <s v="RS.AN-2"/>
    <s v="A.16.1.6 "/>
    <s v="n/a"/>
    <s v="n/a"/>
    <s v="Técnicas"/>
    <x v="1"/>
  </r>
  <r>
    <x v="3"/>
    <s v="RS.IM-1"/>
    <s v="A.16.1.6 "/>
    <s v="n/a"/>
    <s v="n/a"/>
    <s v="Técnicas"/>
    <x v="1"/>
  </r>
  <r>
    <x v="3"/>
    <s v="RS.AN-3"/>
    <s v="A.16.1.7 "/>
    <s v="n/a"/>
    <s v="n/a"/>
    <s v="Técnicas"/>
    <x v="1"/>
  </r>
  <r>
    <x v="0"/>
    <s v="ID.BE-5"/>
    <s v="A.17.1.1"/>
    <s v="n/a"/>
    <s v="n/a"/>
    <s v="Administrativas"/>
    <x v="5"/>
  </r>
  <r>
    <x v="1"/>
    <s v="PR.IP-9"/>
    <s v="A.17.1.1"/>
    <s v="n/a"/>
    <s v="n/a"/>
    <s v="Administrativas"/>
    <x v="5"/>
  </r>
  <r>
    <x v="0"/>
    <s v="ID.BE-5"/>
    <s v="A.17.1.2"/>
    <s v="n/a"/>
    <s v="n/a"/>
    <s v="Administrativas"/>
    <x v="5"/>
  </r>
  <r>
    <x v="1"/>
    <s v="PR.IP-4"/>
    <s v="A.17.1.2"/>
    <s v="n/a"/>
    <s v="n/a"/>
    <s v="Administrativas"/>
    <x v="5"/>
  </r>
  <r>
    <x v="1"/>
    <s v="PR.IP-9"/>
    <s v="A.17.1.2"/>
    <s v="n/a"/>
    <s v="n/a"/>
    <s v="Administrativas"/>
    <x v="5"/>
  </r>
  <r>
    <x v="1"/>
    <s v="PR.IP-9"/>
    <s v="A.17.1.2"/>
    <s v="n/a"/>
    <s v="n/a"/>
    <s v="Administrativas"/>
    <x v="5"/>
  </r>
  <r>
    <x v="1"/>
    <s v="PR.IP-4"/>
    <s v="A.17.1.3"/>
    <s v="n/a"/>
    <s v="n/a"/>
    <s v="Administrativas"/>
    <x v="5"/>
  </r>
  <r>
    <x v="1"/>
    <s v="PR.IP-10"/>
    <s v="A.17.1.3"/>
    <s v="n/a"/>
    <s v="n/a"/>
    <s v="Administrativas"/>
    <x v="5"/>
  </r>
  <r>
    <x v="0"/>
    <s v="ID.BE-5"/>
    <s v="A.17.2.1"/>
    <s v="n/a"/>
    <s v="n/a"/>
    <s v="Administrativas"/>
    <x v="5"/>
  </r>
  <r>
    <x v="0"/>
    <s v="ID.GV-3"/>
    <s v="A.18.1 "/>
    <s v="n/a"/>
    <s v="n/a"/>
    <s v="Administrativas"/>
    <x v="5"/>
  </r>
  <r>
    <x v="1"/>
    <s v="PR.IP-4"/>
    <s v="A.18.1.3"/>
    <s v="n/a"/>
    <s v="n/a"/>
    <s v="Administrativas"/>
    <x v="5"/>
  </r>
  <r>
    <x v="2"/>
    <s v="DE.DP-2"/>
    <s v="A.18.1.4"/>
    <s v="n/a"/>
    <s v="n/a"/>
    <s v="Administrativas"/>
    <x v="5"/>
  </r>
  <r>
    <x v="1"/>
    <s v="PR.IP-12"/>
    <s v="A.18.2.2"/>
    <s v="n/a"/>
    <s v="n/a"/>
    <s v="Administrativas"/>
    <x v="5"/>
  </r>
  <r>
    <x v="0"/>
    <s v="ID.RA-1"/>
    <s v="A.18.2.3"/>
    <s v="n/a"/>
    <s v="n/a"/>
    <s v="Administrativas"/>
    <x v="5"/>
  </r>
  <r>
    <x v="0"/>
    <s v="ID.BE-1"/>
    <s v="A.15.1"/>
    <s v="n/a"/>
    <s v="n/a"/>
    <s v="Administrativas"/>
    <x v="5"/>
  </r>
  <r>
    <x v="0"/>
    <s v="ID.BE-1"/>
    <s v="A.15.2"/>
    <s v="n/a"/>
    <s v="n/a"/>
    <s v="Administrativas"/>
    <x v="5"/>
  </r>
  <r>
    <x v="1"/>
    <s v="PR.MA-2"/>
    <s v="A.15.1"/>
    <s v="n/a"/>
    <s v="n/a"/>
    <s v="Administrativas"/>
    <x v="5"/>
  </r>
  <r>
    <x v="1"/>
    <s v="PR.MA-2"/>
    <s v="A.15.2"/>
    <s v="n/a"/>
    <s v="n/a"/>
    <s v="Administrativas"/>
    <x v="5"/>
  </r>
  <r>
    <x v="2"/>
    <s v="DE.CM-6"/>
    <s v="A.15.2"/>
    <s v="n/a"/>
    <s v="n/a"/>
    <s v="Administrativas"/>
    <x v="5"/>
  </r>
  <r>
    <x v="0"/>
    <s v="ID.BE-2"/>
    <s v="n/a"/>
    <s v="Responsable de SI"/>
    <s v="The organization’s place in critical infrastructure and its industry sector is identified and communicated"/>
    <s v="n/a"/>
    <x v="0"/>
  </r>
  <r>
    <x v="0"/>
    <s v="ID.BE-3"/>
    <s v="n/a"/>
    <s v="Responsable de SI"/>
    <s v="Priorities for organizational mission, objectives, and activities are established and communicated"/>
    <s v="n/a"/>
    <x v="0"/>
  </r>
  <r>
    <x v="0"/>
    <s v="ID.GV-4"/>
    <s v="n/a"/>
    <s v="Responsable de SI"/>
    <s v="Governance and risk management processes address cybersecurity risks"/>
    <s v="n/a"/>
    <x v="1"/>
  </r>
  <r>
    <x v="0"/>
    <s v="ID.RA-3"/>
    <s v="n/a"/>
    <s v="Responsable de SI"/>
    <s v="Threats, both internal and external, are identified and documented"/>
    <s v="n/a"/>
    <x v="3"/>
  </r>
  <r>
    <x v="0"/>
    <s v="ID.RA-4"/>
    <s v="n/a"/>
    <s v="Responsable de SI"/>
    <s v="Potential business impacts and likelihoods are identified"/>
    <s v="n/a"/>
    <x v="0"/>
  </r>
  <r>
    <x v="1"/>
    <s v="PR.IP-7"/>
    <s v="n/a"/>
    <s v="Responsable de SI"/>
    <s v="Protection processes are continuously improved"/>
    <s v="n/a"/>
    <x v="0"/>
  </r>
  <r>
    <x v="2"/>
    <s v="DE.AE-1"/>
    <s v="n/a"/>
    <s v="Responsable de SI"/>
    <s v=" Effectiveness of protection technologies is shared with appropriate parties"/>
    <s v="n/a"/>
    <x v="0"/>
  </r>
  <r>
    <x v="2"/>
    <s v="DE.AE-1, DE.AE-3, DE.AE-4, DE.AE-5"/>
    <s v="n/a"/>
    <s v="Responsable de SI"/>
    <s v="Anomalous activity is detected in a timely manner and the potential impact of events is understood:_x000a_1) A baseline of network operations and expected data flows for users and systems is established and managed_x000a_2) Event data are aggregated and correlated from multiple sources and sensors_x000a_3) Impact of events is determined_x000a_4)  Incident alert thresholds are established"/>
    <s v="n/a"/>
    <x v="7"/>
  </r>
  <r>
    <x v="2"/>
    <s v="DE.CM-1, DE.CM-2, DE.CM-7"/>
    <s v="n/a"/>
    <s v="Responsable de SI"/>
    <s v="The information system and assets are monitored at discrete intervals to identify cybersecurity events and verify the effectiveness of protective measures:_x000a_1)  The network is monitored to detect potential cybersecurity events_x000a_2) The physical environment is monitored to detect potential cybersecurity events_x000a_3) Monitoring for unauthorized personnel, connections, devices, and software is performed"/>
    <s v="n/a"/>
    <x v="0"/>
  </r>
  <r>
    <x v="3"/>
    <s v="RS.CO-4, RS.CO-5"/>
    <s v="n/a"/>
    <s v="Responsable de SI"/>
    <s v="Response activities are coordinated with internal and external stakeholders, as appropriate, to include external support from law enforcement agencies:_x000a_1) Coordination with stakeholders occurs consistent with response plans_x000a_2) Voluntary information sharing occurs with external stakeholders to achieve broader cybersecurity situational awareness "/>
    <s v="n/a"/>
    <x v="6"/>
  </r>
  <r>
    <x v="3"/>
    <s v="RS.IM-2"/>
    <s v="n/a"/>
    <s v="Responsable de SI"/>
    <s v="Response strategies are updated"/>
    <s v="n/a"/>
    <x v="0"/>
  </r>
  <r>
    <x v="4"/>
    <s v="RC.IM-1, RC.IM-2"/>
    <s v="n/a"/>
    <s v="Responsable de SI"/>
    <s v="Recovery planning and processes are improved by incorporating lessons learned into future activities.:_x000a_1) Recovery plans incorporate lessons learned_x000a_2)  Recovery strategies are updated"/>
    <s v="n/a"/>
    <x v="0"/>
  </r>
  <r>
    <x v="4"/>
    <s v="RC.CO-1, RC.CO-2, RC.CO-3"/>
    <s v="n/a"/>
    <s v="Responsable de SI"/>
    <s v="Restoration activities are coordinated with internal and external parties, such as coordinating centers, Internet Service Providers, owners of attacking systems, victims, other CSIRTs, and vendors:_x000a_1) Public relations are managed_x000a_2) Reputation after an event is repaired_x000a_3) Recovery activities are communicated to internal stakeholders and executive and management teams"/>
    <s v="n/a"/>
    <x v="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n v="60"/>
    <x v="0"/>
    <n v="60"/>
  </r>
  <r>
    <n v="80"/>
    <x v="0"/>
    <n v="60"/>
  </r>
  <r>
    <n v="80"/>
    <x v="1"/>
    <n v="60"/>
  </r>
  <r>
    <n v="80"/>
    <x v="1"/>
    <n v="60"/>
  </r>
  <r>
    <n v="80"/>
    <x v="2"/>
    <n v="60"/>
  </r>
  <r>
    <n v="80"/>
    <x v="3"/>
    <n v="60"/>
  </r>
  <r>
    <n v="80"/>
    <x v="1"/>
    <n v="60"/>
  </r>
  <r>
    <n v="80"/>
    <x v="2"/>
    <n v="60"/>
  </r>
  <r>
    <n v="80"/>
    <x v="1"/>
    <n v="60"/>
  </r>
  <r>
    <n v="80"/>
    <x v="1"/>
    <n v="60"/>
  </r>
  <r>
    <n v="80"/>
    <x v="3"/>
    <n v="60"/>
  </r>
  <r>
    <n v="80"/>
    <x v="4"/>
    <n v="60"/>
  </r>
  <r>
    <n v="60"/>
    <x v="0"/>
    <n v="60"/>
  </r>
  <r>
    <n v="80"/>
    <x v="1"/>
    <n v="60"/>
  </r>
  <r>
    <n v="80"/>
    <x v="1"/>
    <n v="60"/>
  </r>
  <r>
    <n v="80"/>
    <x v="1"/>
    <n v="60"/>
  </r>
  <r>
    <n v="80"/>
    <x v="4"/>
    <n v="60"/>
  </r>
  <r>
    <n v="80"/>
    <x v="4"/>
    <n v="60"/>
  </r>
  <r>
    <n v="80"/>
    <x v="4"/>
    <n v="60"/>
  </r>
  <r>
    <n v="80"/>
    <x v="4"/>
    <n v="60"/>
  </r>
  <r>
    <n v="80"/>
    <x v="0"/>
    <n v="60"/>
  </r>
  <r>
    <n v="80"/>
    <x v="2"/>
    <n v="60"/>
  </r>
  <r>
    <n v="80"/>
    <x v="4"/>
    <n v="60"/>
  </r>
  <r>
    <n v="80"/>
    <x v="4"/>
    <n v="60"/>
  </r>
  <r>
    <n v="80"/>
    <x v="2"/>
    <n v="60"/>
  </r>
  <r>
    <n v="80"/>
    <x v="2"/>
    <n v="60"/>
  </r>
  <r>
    <n v="80"/>
    <x v="1"/>
    <n v="60"/>
  </r>
  <r>
    <n v="80"/>
    <x v="4"/>
    <n v="60"/>
  </r>
  <r>
    <n v="80"/>
    <x v="4"/>
    <n v="60"/>
  </r>
  <r>
    <n v="100"/>
    <x v="4"/>
    <n v="60"/>
  </r>
  <r>
    <n v="100"/>
    <x v="4"/>
    <n v="60"/>
  </r>
  <r>
    <n v="80"/>
    <x v="4"/>
    <n v="60"/>
  </r>
  <r>
    <n v="100"/>
    <x v="1"/>
    <n v="60"/>
  </r>
  <r>
    <n v="80"/>
    <x v="4"/>
    <n v="60"/>
  </r>
  <r>
    <n v="80"/>
    <x v="4"/>
    <n v="60"/>
  </r>
  <r>
    <n v="80"/>
    <x v="4"/>
    <n v="60"/>
  </r>
  <r>
    <n v="80"/>
    <x v="4"/>
    <n v="60"/>
  </r>
  <r>
    <n v="80"/>
    <x v="4"/>
    <n v="60"/>
  </r>
  <r>
    <n v="80"/>
    <x v="4"/>
    <n v="60"/>
  </r>
  <r>
    <n v="80"/>
    <x v="4"/>
    <n v="60"/>
  </r>
  <r>
    <n v="80"/>
    <x v="1"/>
    <n v="60"/>
  </r>
  <r>
    <n v="80"/>
    <x v="1"/>
    <n v="60"/>
  </r>
  <r>
    <n v="80"/>
    <x v="1"/>
    <n v="60"/>
  </r>
  <r>
    <n v="100"/>
    <x v="1"/>
    <n v="60"/>
  </r>
  <r>
    <n v="100"/>
    <x v="1"/>
    <n v="60"/>
  </r>
  <r>
    <n v="80"/>
    <x v="4"/>
    <n v="60"/>
  </r>
  <r>
    <n v="60"/>
    <x v="4"/>
    <n v="60"/>
  </r>
  <r>
    <n v="60"/>
    <x v="4"/>
    <n v="60"/>
  </r>
  <r>
    <n v="40"/>
    <x v="4"/>
    <n v="60"/>
  </r>
  <r>
    <n v="40"/>
    <x v="4"/>
    <n v="60"/>
  </r>
  <r>
    <n v="40"/>
    <x v="4"/>
    <n v="60"/>
  </r>
  <r>
    <n v="40"/>
    <x v="4"/>
    <n v="60"/>
  </r>
  <r>
    <n v="40"/>
    <x v="4"/>
    <n v="60"/>
  </r>
  <r>
    <n v="40"/>
    <x v="4"/>
    <n v="60"/>
  </r>
  <r>
    <n v="80"/>
    <x v="4"/>
    <n v="60"/>
  </r>
  <r>
    <n v="80"/>
    <x v="4"/>
    <n v="60"/>
  </r>
  <r>
    <n v="80"/>
    <x v="4"/>
    <n v="60"/>
  </r>
  <r>
    <n v="80"/>
    <x v="4"/>
    <n v="60"/>
  </r>
  <r>
    <n v="80"/>
    <x v="4"/>
    <n v="60"/>
  </r>
  <r>
    <n v="80"/>
    <x v="4"/>
    <n v="60"/>
  </r>
  <r>
    <n v="80"/>
    <x v="4"/>
    <n v="60"/>
  </r>
  <r>
    <n v="80"/>
    <x v="4"/>
    <n v="60"/>
  </r>
  <r>
    <n v="100"/>
    <x v="4"/>
    <n v="60"/>
  </r>
  <r>
    <n v="100"/>
    <x v="4"/>
    <n v="60"/>
  </r>
  <r>
    <n v="100"/>
    <x v="4"/>
    <n v="60"/>
  </r>
  <r>
    <n v="100"/>
    <x v="4"/>
    <n v="60"/>
  </r>
  <r>
    <n v="100"/>
    <x v="4"/>
    <n v="60"/>
  </r>
  <r>
    <n v="80"/>
    <x v="4"/>
    <n v="60"/>
  </r>
  <r>
    <n v="80"/>
    <x v="4"/>
    <n v="60"/>
  </r>
  <r>
    <n v="80"/>
    <x v="4"/>
    <n v="60"/>
  </r>
  <r>
    <n v="80"/>
    <x v="4"/>
    <n v="60"/>
  </r>
  <r>
    <n v="80"/>
    <x v="4"/>
    <n v="60"/>
  </r>
  <r>
    <n v="80"/>
    <x v="4"/>
    <n v="60"/>
  </r>
  <r>
    <n v="80"/>
    <x v="4"/>
    <n v="60"/>
  </r>
  <r>
    <n v="80"/>
    <x v="4"/>
    <n v="60"/>
  </r>
  <r>
    <n v="100"/>
    <x v="4"/>
    <n v="60"/>
  </r>
  <r>
    <n v="100"/>
    <x v="4"/>
    <n v="60"/>
  </r>
  <r>
    <n v="60"/>
    <x v="4"/>
    <n v="60"/>
  </r>
  <r>
    <n v="60"/>
    <x v="4"/>
    <n v="60"/>
  </r>
  <r>
    <n v="60"/>
    <x v="4"/>
    <n v="60"/>
  </r>
  <r>
    <n v="60"/>
    <x v="4"/>
    <n v="60"/>
  </r>
  <r>
    <n v="60"/>
    <x v="1"/>
    <n v="60"/>
  </r>
  <r>
    <n v="60"/>
    <x v="4"/>
    <n v="60"/>
  </r>
  <r>
    <n v="60"/>
    <x v="4"/>
    <n v="60"/>
  </r>
  <r>
    <n v="80"/>
    <x v="4"/>
    <n v="60"/>
  </r>
  <r>
    <n v="80"/>
    <x v="4"/>
    <n v="60"/>
  </r>
  <r>
    <n v="80"/>
    <x v="1"/>
    <n v="60"/>
  </r>
  <r>
    <n v="80"/>
    <x v="4"/>
    <n v="60"/>
  </r>
  <r>
    <n v="80"/>
    <x v="1"/>
    <n v="60"/>
  </r>
  <r>
    <n v="80"/>
    <x v="4"/>
    <n v="60"/>
  </r>
  <r>
    <n v="80"/>
    <x v="4"/>
    <n v="60"/>
  </r>
  <r>
    <n v="80"/>
    <x v="4"/>
    <n v="60"/>
  </r>
  <r>
    <n v="80"/>
    <x v="4"/>
    <n v="60"/>
  </r>
  <r>
    <n v="80"/>
    <x v="4"/>
    <n v="60"/>
  </r>
  <r>
    <n v="60"/>
    <x v="1"/>
    <n v="60"/>
  </r>
  <r>
    <n v="60"/>
    <x v="4"/>
    <n v="60"/>
  </r>
  <r>
    <n v="60"/>
    <x v="4"/>
    <n v="60"/>
  </r>
  <r>
    <n v="60"/>
    <x v="4"/>
    <n v="60"/>
  </r>
  <r>
    <n v="60"/>
    <x v="4"/>
    <n v="60"/>
  </r>
  <r>
    <n v="60"/>
    <x v="4"/>
    <n v="60"/>
  </r>
  <r>
    <n v="80"/>
    <x v="1"/>
    <n v="60"/>
  </r>
  <r>
    <n v="80"/>
    <x v="4"/>
    <n v="60"/>
  </r>
  <r>
    <n v="80"/>
    <x v="4"/>
    <n v="60"/>
  </r>
  <r>
    <n v="80"/>
    <x v="0"/>
    <n v="60"/>
  </r>
  <r>
    <n v="80"/>
    <x v="2"/>
    <n v="60"/>
  </r>
  <r>
    <n v="80"/>
    <x v="4"/>
    <n v="60"/>
  </r>
  <r>
    <n v="80"/>
    <x v="4"/>
    <n v="60"/>
  </r>
  <r>
    <n v="60"/>
    <x v="4"/>
    <n v="60"/>
  </r>
  <r>
    <n v="60"/>
    <x v="0"/>
    <n v="60"/>
  </r>
  <r>
    <n v="60"/>
    <x v="2"/>
    <n v="60"/>
  </r>
  <r>
    <n v="60"/>
    <x v="4"/>
    <n v="60"/>
  </r>
  <r>
    <n v="60"/>
    <x v="4"/>
    <n v="60"/>
  </r>
  <r>
    <n v="60"/>
    <x v="2"/>
    <n v="60"/>
  </r>
  <r>
    <n v="100"/>
    <x v="4"/>
    <n v="60"/>
  </r>
  <r>
    <n v="60"/>
    <x v="4"/>
    <n v="60"/>
  </r>
  <r>
    <n v="60"/>
    <x v="4"/>
    <n v="60"/>
  </r>
  <r>
    <n v="60"/>
    <x v="4"/>
    <n v="60"/>
  </r>
  <r>
    <n v="60"/>
    <x v="0"/>
    <n v="60"/>
  </r>
  <r>
    <n v="60"/>
    <x v="1"/>
    <n v="60"/>
  </r>
  <r>
    <n v="60"/>
    <x v="1"/>
    <n v="60"/>
  </r>
  <r>
    <n v="60"/>
    <x v="4"/>
    <n v="60"/>
  </r>
  <r>
    <n v="60"/>
    <x v="0"/>
    <n v="60"/>
  </r>
  <r>
    <n v="60"/>
    <x v="2"/>
    <n v="60"/>
  </r>
  <r>
    <n v="80"/>
    <x v="4"/>
    <n v="60"/>
  </r>
  <r>
    <n v="80"/>
    <x v="4"/>
    <n v="60"/>
  </r>
  <r>
    <n v="80"/>
    <x v="4"/>
    <n v="60"/>
  </r>
  <r>
    <n v="80"/>
    <x v="4"/>
    <n v="60"/>
  </r>
  <r>
    <n v="80"/>
    <x v="4"/>
    <n v="60"/>
  </r>
  <r>
    <n v="80"/>
    <x v="4"/>
    <n v="60"/>
  </r>
  <r>
    <n v="80"/>
    <x v="4"/>
    <n v="60"/>
  </r>
  <r>
    <n v="80"/>
    <x v="4"/>
    <n v="60"/>
  </r>
  <r>
    <n v="60"/>
    <x v="1"/>
    <n v="60"/>
  </r>
  <r>
    <n v="60"/>
    <x v="4"/>
    <n v="60"/>
  </r>
  <r>
    <n v="60"/>
    <x v="4"/>
    <n v="60"/>
  </r>
  <r>
    <n v="60"/>
    <x v="4"/>
    <n v="60"/>
  </r>
  <r>
    <n v="60"/>
    <x v="4"/>
    <n v="60"/>
  </r>
  <r>
    <n v="60"/>
    <x v="4"/>
    <n v="60"/>
  </r>
  <r>
    <n v="80"/>
    <x v="4"/>
    <n v="60"/>
  </r>
  <r>
    <n v="80"/>
    <x v="4"/>
    <n v="60"/>
  </r>
  <r>
    <n v="60"/>
    <x v="4"/>
    <n v="60"/>
  </r>
  <r>
    <n v="60"/>
    <x v="4"/>
    <n v="60"/>
  </r>
  <r>
    <n v="60"/>
    <x v="4"/>
    <n v="60"/>
  </r>
  <r>
    <n v="60"/>
    <x v="4"/>
    <n v="60"/>
  </r>
  <r>
    <n v="60"/>
    <x v="4"/>
    <n v="60"/>
  </r>
  <r>
    <n v="60"/>
    <x v="4"/>
    <n v="60"/>
  </r>
  <r>
    <n v="60"/>
    <x v="4"/>
    <n v="60"/>
  </r>
  <r>
    <n v="60"/>
    <x v="4"/>
    <n v="60"/>
  </r>
  <r>
    <n v="60"/>
    <x v="4"/>
    <n v="60"/>
  </r>
  <r>
    <n v="60"/>
    <x v="4"/>
    <n v="60"/>
  </r>
  <r>
    <n v="60"/>
    <x v="4"/>
    <n v="60"/>
  </r>
  <r>
    <n v="80"/>
    <x v="4"/>
    <n v="60"/>
  </r>
  <r>
    <n v="60"/>
    <x v="4"/>
    <n v="60"/>
  </r>
  <r>
    <n v="60"/>
    <x v="4"/>
    <n v="60"/>
  </r>
  <r>
    <n v="60"/>
    <x v="0"/>
    <n v="60"/>
  </r>
  <r>
    <n v="80"/>
    <x v="0"/>
    <n v="60"/>
  </r>
  <r>
    <n v="80"/>
    <x v="4"/>
    <n v="60"/>
  </r>
  <r>
    <n v="80"/>
    <x v="0"/>
    <n v="60"/>
  </r>
  <r>
    <n v="80"/>
    <x v="2"/>
    <n v="60"/>
  </r>
  <r>
    <n v="100"/>
    <x v="0"/>
    <n v="60"/>
  </r>
  <r>
    <n v="80"/>
    <x v="2"/>
    <n v="60"/>
  </r>
  <r>
    <n v="80"/>
    <x v="0"/>
    <n v="60"/>
  </r>
  <r>
    <n v="80"/>
    <x v="2"/>
    <n v="60"/>
  </r>
  <r>
    <n v="80"/>
    <x v="2"/>
    <n v="60"/>
  </r>
  <r>
    <n v="80"/>
    <x v="2"/>
    <n v="60"/>
  </r>
  <r>
    <n v="80"/>
    <x v="2"/>
    <n v="60"/>
  </r>
  <r>
    <n v="80"/>
    <x v="3"/>
    <n v="60"/>
  </r>
  <r>
    <n v="80"/>
    <x v="0"/>
    <n v="60"/>
  </r>
  <r>
    <n v="80"/>
    <x v="2"/>
    <n v="60"/>
  </r>
  <r>
    <n v="80"/>
    <x v="2"/>
    <n v="60"/>
  </r>
  <r>
    <n v="80"/>
    <x v="2"/>
    <n v="60"/>
  </r>
  <r>
    <n v="100"/>
    <x v="1"/>
    <n v="60"/>
  </r>
  <r>
    <n v="100"/>
    <x v="4"/>
    <n v="60"/>
  </r>
  <r>
    <n v="100"/>
    <x v="1"/>
    <n v="60"/>
  </r>
  <r>
    <n v="100"/>
    <x v="4"/>
    <n v="60"/>
  </r>
  <r>
    <n v="100"/>
    <x v="4"/>
    <n v="60"/>
  </r>
  <r>
    <n v="100"/>
    <x v="4"/>
    <n v="60"/>
  </r>
  <r>
    <n v="100"/>
    <x v="4"/>
    <n v="60"/>
  </r>
  <r>
    <n v="100"/>
    <x v="4"/>
    <n v="60"/>
  </r>
  <r>
    <n v="60"/>
    <x v="1"/>
    <n v="60"/>
  </r>
  <r>
    <n v="75"/>
    <x v="1"/>
    <n v="60"/>
  </r>
  <r>
    <n v="80"/>
    <x v="4"/>
    <n v="60"/>
  </r>
  <r>
    <n v="40"/>
    <x v="0"/>
    <n v="60"/>
  </r>
  <r>
    <n v="80"/>
    <x v="4"/>
    <n v="60"/>
  </r>
  <r>
    <n v="40"/>
    <x v="1"/>
    <n v="60"/>
  </r>
  <r>
    <n v="80"/>
    <x v="1"/>
    <n v="60"/>
  </r>
  <r>
    <n v="80"/>
    <x v="1"/>
    <n v="60"/>
  </r>
  <r>
    <n v="80"/>
    <x v="4"/>
    <n v="60"/>
  </r>
  <r>
    <n v="80"/>
    <x v="4"/>
    <n v="60"/>
  </r>
  <r>
    <n v="80"/>
    <x v="0"/>
    <n v="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 dinámica6"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56">
  <location ref="B94:D99" firstHeaderRow="0" firstDataRow="1" firstDataCol="1"/>
  <pivotFields count="3">
    <pivotField dataField="1" showAll="0"/>
    <pivotField axis="axisRow" showAll="0">
      <items count="6">
        <item x="1"/>
        <item n="PROTEGER" x="4"/>
        <item x="0"/>
        <item x="2"/>
        <item x="3"/>
        <item t="default"/>
      </items>
    </pivotField>
    <pivotField dataField="1" showAll="0"/>
  </pivotFields>
  <rowFields count="1">
    <field x="1"/>
  </rowFields>
  <rowItems count="5">
    <i>
      <x/>
    </i>
    <i>
      <x v="1"/>
    </i>
    <i>
      <x v="2"/>
    </i>
    <i>
      <x v="3"/>
    </i>
    <i>
      <x v="4"/>
    </i>
  </rowItems>
  <colFields count="1">
    <field x="-2"/>
  </colFields>
  <colItems count="2">
    <i>
      <x/>
    </i>
    <i i="1">
      <x v="1"/>
    </i>
  </colItems>
  <dataFields count="2">
    <dataField name="CALIFICACIÓN ENTIDAD" fld="0" subtotal="average" baseField="1" baseItem="0" numFmtId="1"/>
    <dataField name="NIVEL IDEAL CSF" fld="2" subtotal="average" baseField="1" baseItem="0"/>
  </dataFields>
  <formats count="20">
    <format dxfId="28">
      <pivotArea outline="0" collapsedLevelsAreSubtotals="1" fieldPosition="0">
        <references count="1">
          <reference field="4294967294" count="1" selected="0">
            <x v="0"/>
          </reference>
        </references>
      </pivotArea>
    </format>
    <format dxfId="27">
      <pivotArea outline="0" collapsedLevelsAreSubtotals="1" fieldPosition="0"/>
    </format>
    <format dxfId="26">
      <pivotArea dataOnly="0" labelOnly="1" fieldPosition="0">
        <references count="1">
          <reference field="1" count="0"/>
        </references>
      </pivotArea>
    </format>
    <format dxfId="25">
      <pivotArea outline="0" collapsedLevelsAreSubtotals="1" fieldPosition="0"/>
    </format>
    <format dxfId="24">
      <pivotArea dataOnly="0" labelOnly="1" fieldPosition="0">
        <references count="1">
          <reference field="1" count="0"/>
        </references>
      </pivotArea>
    </format>
    <format dxfId="23">
      <pivotArea field="1" type="button" dataOnly="0" labelOnly="1" outline="0" axis="axisRow" fieldPosition="0"/>
    </format>
    <format dxfId="22">
      <pivotArea dataOnly="0" labelOnly="1" outline="0" fieldPosition="0">
        <references count="1">
          <reference field="4294967294" count="2">
            <x v="0"/>
            <x v="1"/>
          </reference>
        </references>
      </pivotArea>
    </format>
    <format dxfId="21">
      <pivotArea outline="0" collapsedLevelsAreSubtotals="1" fieldPosition="0"/>
    </format>
    <format dxfId="20">
      <pivotArea dataOnly="0" labelOnly="1" fieldPosition="0">
        <references count="1">
          <reference field="1" count="0"/>
        </references>
      </pivotArea>
    </format>
    <format dxfId="19">
      <pivotArea field="1" type="button" dataOnly="0" labelOnly="1" outline="0" axis="axisRow" fieldPosition="0"/>
    </format>
    <format dxfId="18">
      <pivotArea dataOnly="0" labelOnly="1" outline="0" fieldPosition="0">
        <references count="1">
          <reference field="4294967294" count="2">
            <x v="0"/>
            <x v="1"/>
          </reference>
        </references>
      </pivotArea>
    </format>
    <format dxfId="17">
      <pivotArea field="1" type="button" dataOnly="0" labelOnly="1" outline="0" axis="axisRow" fieldPosition="0"/>
    </format>
    <format dxfId="16">
      <pivotArea dataOnly="0" labelOnly="1" outline="0" fieldPosition="0">
        <references count="1">
          <reference field="4294967294" count="2">
            <x v="0"/>
            <x v="1"/>
          </reference>
        </references>
      </pivotArea>
    </format>
    <format dxfId="15">
      <pivotArea field="1" type="button" dataOnly="0" labelOnly="1" outline="0" axis="axisRow" fieldPosition="0"/>
    </format>
    <format dxfId="14">
      <pivotArea dataOnly="0" labelOnly="1" outline="0" fieldPosition="0">
        <references count="1">
          <reference field="4294967294" count="2">
            <x v="0"/>
            <x v="1"/>
          </reference>
        </references>
      </pivotArea>
    </format>
    <format dxfId="13">
      <pivotArea field="1" type="button" dataOnly="0" labelOnly="1" outline="0" axis="axisRow" fieldPosition="0"/>
    </format>
    <format dxfId="12">
      <pivotArea dataOnly="0" labelOnly="1" outline="0" fieldPosition="0">
        <references count="1">
          <reference field="4294967294" count="2">
            <x v="0"/>
            <x v="1"/>
          </reference>
        </references>
      </pivotArea>
    </format>
    <format dxfId="11">
      <pivotArea dataOnly="0" labelOnly="1" outline="0" fieldPosition="0">
        <references count="1">
          <reference field="4294967294" count="1">
            <x v="0"/>
          </reference>
        </references>
      </pivotArea>
    </format>
    <format dxfId="10">
      <pivotArea collapsedLevelsAreSubtotals="1" fieldPosition="0">
        <references count="2">
          <reference field="4294967294" count="1" selected="0">
            <x v="0"/>
          </reference>
          <reference field="1" count="1">
            <x v="3"/>
          </reference>
        </references>
      </pivotArea>
    </format>
    <format dxfId="9">
      <pivotArea collapsedLevelsAreSubtotals="1" fieldPosition="0">
        <references count="2">
          <reference field="4294967294" count="1" selected="0">
            <x v="0"/>
          </reference>
          <reference field="1" count="1">
            <x v="0"/>
          </reference>
        </references>
      </pivotArea>
    </format>
  </formats>
  <chartFormats count="10">
    <chartFormat chart="17" format="0" series="1">
      <pivotArea type="data" outline="0" fieldPosition="0">
        <references count="1">
          <reference field="4294967294" count="1" selected="0">
            <x v="0"/>
          </reference>
        </references>
      </pivotArea>
    </chartFormat>
    <chartFormat chart="17" format="1" series="1">
      <pivotArea type="data" outline="0" fieldPosition="0">
        <references count="1">
          <reference field="4294967294" count="1" selected="0">
            <x v="1"/>
          </reference>
        </references>
      </pivotArea>
    </chartFormat>
    <chartFormat chart="48" format="2" series="1">
      <pivotArea type="data" outline="0" fieldPosition="0">
        <references count="1">
          <reference field="4294967294" count="1" selected="0">
            <x v="0"/>
          </reference>
        </references>
      </pivotArea>
    </chartFormat>
    <chartFormat chart="48" format="3" series="1">
      <pivotArea type="data" outline="0" fieldPosition="0">
        <references count="1">
          <reference field="4294967294" count="1" selected="0">
            <x v="1"/>
          </reference>
        </references>
      </pivotArea>
    </chartFormat>
    <chartFormat chart="49" format="4" series="1">
      <pivotArea type="data" outline="0" fieldPosition="0">
        <references count="1">
          <reference field="4294967294" count="1" selected="0">
            <x v="0"/>
          </reference>
        </references>
      </pivotArea>
    </chartFormat>
    <chartFormat chart="49" format="5" series="1">
      <pivotArea type="data" outline="0" fieldPosition="0">
        <references count="1">
          <reference field="4294967294" count="1" selected="0">
            <x v="1"/>
          </reference>
        </references>
      </pivotArea>
    </chartFormat>
    <chartFormat chart="54" format="2" series="1">
      <pivotArea type="data" outline="0" fieldPosition="0">
        <references count="1">
          <reference field="4294967294" count="1" selected="0">
            <x v="0"/>
          </reference>
        </references>
      </pivotArea>
    </chartFormat>
    <chartFormat chart="54" format="3" series="1">
      <pivotArea type="data" outline="0" fieldPosition="0">
        <references count="1">
          <reference field="4294967294" count="1" selected="0">
            <x v="1"/>
          </reference>
        </references>
      </pivotArea>
    </chartFormat>
    <chartFormat chart="55" format="4" series="1">
      <pivotArea type="data" outline="0" fieldPosition="0">
        <references count="1">
          <reference field="4294967294" count="1" selected="0">
            <x v="0"/>
          </reference>
        </references>
      </pivotArea>
    </chartFormat>
    <chartFormat chart="55"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1" rowHeaderCaption="FUNCION CIBERSEGURIDAD">
  <location ref="B71:C77" firstHeaderRow="1" firstDataRow="1" firstDataCol="1"/>
  <pivotFields count="7">
    <pivotField axis="axisRow" showAll="0">
      <items count="6">
        <item x="2"/>
        <item x="0"/>
        <item x="1"/>
        <item x="4"/>
        <item x="3"/>
        <item t="default"/>
      </items>
    </pivotField>
    <pivotField showAll="0"/>
    <pivotField showAll="0"/>
    <pivotField showAll="0"/>
    <pivotField showAll="0"/>
    <pivotField showAll="0"/>
    <pivotField dataField="1" showAll="0"/>
  </pivotFields>
  <rowFields count="1">
    <field x="0"/>
  </rowFields>
  <rowItems count="6">
    <i>
      <x/>
    </i>
    <i>
      <x v="1"/>
    </i>
    <i>
      <x v="2"/>
    </i>
    <i>
      <x v="3"/>
    </i>
    <i>
      <x v="4"/>
    </i>
    <i t="grand">
      <x/>
    </i>
  </rowItems>
  <colItems count="1">
    <i/>
  </colItems>
  <dataFields count="1">
    <dataField name="Promedio de CALIFICACIÓN CMMI " fld="6" subtotal="average" baseField="0" baseItem="0" numFmtId="4"/>
  </dataFields>
  <formats count="20">
    <format dxfId="48">
      <pivotArea field="0" type="button" dataOnly="0" labelOnly="1" outline="0" axis="axisRow" fieldPosition="0"/>
    </format>
    <format dxfId="47">
      <pivotArea dataOnly="0" labelOnly="1" outline="0" axis="axisValues" fieldPosition="0"/>
    </format>
    <format dxfId="46">
      <pivotArea field="0" type="button" dataOnly="0" labelOnly="1" outline="0" axis="axisRow" fieldPosition="0"/>
    </format>
    <format dxfId="45">
      <pivotArea dataOnly="0" labelOnly="1" outline="0" axis="axisValues" fieldPosition="0"/>
    </format>
    <format dxfId="44">
      <pivotArea field="0" type="button" dataOnly="0" labelOnly="1" outline="0" axis="axisRow" fieldPosition="0"/>
    </format>
    <format dxfId="43">
      <pivotArea dataOnly="0" labelOnly="1" outline="0" axis="axisValues" fieldPosition="0"/>
    </format>
    <format dxfId="42">
      <pivotArea field="0" type="button" dataOnly="0" labelOnly="1" outline="0" axis="axisRow" fieldPosition="0"/>
    </format>
    <format dxfId="41">
      <pivotArea dataOnly="0" labelOnly="1" outline="0" axis="axisValues" fieldPosition="0"/>
    </format>
    <format dxfId="40">
      <pivotArea grandRow="1" outline="0" collapsedLevelsAreSubtotals="1" fieldPosition="0"/>
    </format>
    <format dxfId="39">
      <pivotArea dataOnly="0" labelOnly="1" grandRow="1" outline="0" fieldPosition="0"/>
    </format>
    <format dxfId="38">
      <pivotArea grandRow="1" outline="0" collapsedLevelsAreSubtotals="1" fieldPosition="0"/>
    </format>
    <format dxfId="37">
      <pivotArea dataOnly="0" labelOnly="1" grandRow="1" outline="0" fieldPosition="0"/>
    </format>
    <format dxfId="36">
      <pivotArea grandRow="1" outline="0" collapsedLevelsAreSubtotals="1" fieldPosition="0"/>
    </format>
    <format dxfId="35">
      <pivotArea dataOnly="0" labelOnly="1" grandRow="1" outline="0" fieldPosition="0"/>
    </format>
    <format dxfId="34">
      <pivotArea type="all" dataOnly="0" outline="0" fieldPosition="0"/>
    </format>
    <format dxfId="33">
      <pivotArea outline="0" collapsedLevelsAreSubtotals="1" fieldPosition="0"/>
    </format>
    <format dxfId="32">
      <pivotArea field="0" type="button" dataOnly="0" labelOnly="1" outline="0" axis="axisRow" fieldPosition="0"/>
    </format>
    <format dxfId="31">
      <pivotArea dataOnly="0" labelOnly="1" outline="0" axis="axisValues" fieldPosition="0"/>
    </format>
    <format dxfId="30">
      <pivotArea dataOnly="0" labelOnly="1" fieldPosition="0">
        <references count="1">
          <reference field="0" count="0"/>
        </references>
      </pivotArea>
    </format>
    <format dxfId="2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414324-0715-4E5B-8C17-BB2CAB656762}"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204:B210" firstHeaderRow="1" firstDataRow="1" firstDataCol="1"/>
  <pivotFields count="7">
    <pivotField axis="axisRow" showAll="0">
      <items count="6">
        <item x="2"/>
        <item x="0"/>
        <item x="1"/>
        <item x="4"/>
        <item x="3"/>
        <item t="default"/>
      </items>
    </pivotField>
    <pivotField showAll="0"/>
    <pivotField showAll="0"/>
    <pivotField showAll="0"/>
    <pivotField showAll="0"/>
    <pivotField showAll="0"/>
    <pivotField dataField="1" showAll="0"/>
  </pivotFields>
  <rowFields count="1">
    <field x="0"/>
  </rowFields>
  <rowItems count="6">
    <i>
      <x/>
    </i>
    <i>
      <x v="1"/>
    </i>
    <i>
      <x v="2"/>
    </i>
    <i>
      <x v="3"/>
    </i>
    <i>
      <x v="4"/>
    </i>
    <i t="grand">
      <x/>
    </i>
  </rowItems>
  <colItems count="1">
    <i/>
  </colItems>
  <dataFields count="1">
    <dataField name="Promedio de CALIFICACIÓN CMMI " fld="6" subtotal="average" baseField="0" baseItem="0" numFmtId="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B3:D10" totalsRowShown="0" headerRowDxfId="8" dataDxfId="6" headerRowBorderDxfId="7" tableBorderDxfId="5" totalsRowBorderDxfId="4">
  <autoFilter ref="B3:D10" xr:uid="{00000000-0009-0000-0100-000001000000}"/>
  <tableColumns count="3">
    <tableColumn id="1" xr3:uid="{00000000-0010-0000-0000-000001000000}" name="Descripción" dataDxfId="3"/>
    <tableColumn id="2" xr3:uid="{00000000-0010-0000-0000-000002000000}" name="Calificación" dataDxfId="2"/>
    <tableColumn id="3" xr3:uid="{00000000-0010-0000-0000-000003000000}" name="Criterio" dataDxfId="1"/>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99"/>
  <sheetViews>
    <sheetView showGridLines="0" tabSelected="1" topLeftCell="A87" zoomScale="70" zoomScaleNormal="70" workbookViewId="0">
      <selection activeCell="F31" sqref="F31"/>
    </sheetView>
  </sheetViews>
  <sheetFormatPr baseColWidth="10" defaultRowHeight="15" x14ac:dyDescent="0.25"/>
  <cols>
    <col min="1" max="1" width="4.42578125" customWidth="1"/>
    <col min="2" max="2" width="23.5703125" customWidth="1"/>
    <col min="3" max="3" width="22.140625" customWidth="1"/>
    <col min="4" max="4" width="18.28515625" customWidth="1"/>
    <col min="5" max="15" width="15.42578125" customWidth="1"/>
    <col min="16" max="16" width="5.7109375" customWidth="1"/>
    <col min="24" max="24" width="0" hidden="1" customWidth="1"/>
  </cols>
  <sheetData>
    <row r="1" spans="2:16" ht="15" customHeight="1" thickBot="1" x14ac:dyDescent="0.3">
      <c r="C1" s="4"/>
      <c r="M1" s="135"/>
      <c r="N1" s="136"/>
      <c r="O1" s="136"/>
      <c r="P1" s="135"/>
    </row>
    <row r="2" spans="2:16" ht="15" customHeight="1" x14ac:dyDescent="0.25">
      <c r="B2" s="131"/>
      <c r="C2" s="137"/>
      <c r="D2" s="413" t="s">
        <v>1279</v>
      </c>
      <c r="E2" s="413"/>
      <c r="F2" s="413"/>
      <c r="G2" s="413"/>
      <c r="H2" s="413"/>
      <c r="I2" s="413"/>
      <c r="J2" s="413"/>
      <c r="K2" s="413"/>
      <c r="L2" s="413"/>
      <c r="M2" s="414"/>
      <c r="N2" s="131"/>
      <c r="O2" s="132"/>
    </row>
    <row r="3" spans="2:16" x14ac:dyDescent="0.25">
      <c r="B3" s="133"/>
      <c r="C3" s="136"/>
      <c r="D3" s="415"/>
      <c r="E3" s="415"/>
      <c r="F3" s="415"/>
      <c r="G3" s="415"/>
      <c r="H3" s="415"/>
      <c r="I3" s="415"/>
      <c r="J3" s="415"/>
      <c r="K3" s="415"/>
      <c r="L3" s="415"/>
      <c r="M3" s="416"/>
      <c r="N3" s="133"/>
      <c r="O3" s="134"/>
    </row>
    <row r="4" spans="2:16" x14ac:dyDescent="0.25">
      <c r="B4" s="133"/>
      <c r="C4" s="136"/>
      <c r="D4" s="415"/>
      <c r="E4" s="415"/>
      <c r="F4" s="415"/>
      <c r="G4" s="415"/>
      <c r="H4" s="415"/>
      <c r="I4" s="415"/>
      <c r="J4" s="415"/>
      <c r="K4" s="415"/>
      <c r="L4" s="415"/>
      <c r="M4" s="416"/>
      <c r="N4" s="133"/>
      <c r="O4" s="134"/>
    </row>
    <row r="5" spans="2:16" x14ac:dyDescent="0.25">
      <c r="B5" s="133"/>
      <c r="C5" s="136"/>
      <c r="D5" s="415"/>
      <c r="E5" s="415"/>
      <c r="F5" s="415"/>
      <c r="G5" s="415"/>
      <c r="H5" s="415"/>
      <c r="I5" s="415"/>
      <c r="J5" s="415"/>
      <c r="K5" s="415"/>
      <c r="L5" s="415"/>
      <c r="M5" s="416"/>
      <c r="N5" s="133"/>
      <c r="O5" s="134"/>
    </row>
    <row r="6" spans="2:16" ht="15" customHeight="1" x14ac:dyDescent="0.25">
      <c r="B6" s="133"/>
      <c r="C6" s="136"/>
      <c r="D6" s="415"/>
      <c r="E6" s="415"/>
      <c r="F6" s="415"/>
      <c r="G6" s="415"/>
      <c r="H6" s="415"/>
      <c r="I6" s="415"/>
      <c r="J6" s="415"/>
      <c r="K6" s="415"/>
      <c r="L6" s="415"/>
      <c r="M6" s="416"/>
      <c r="N6" s="133"/>
      <c r="O6" s="134"/>
    </row>
    <row r="7" spans="2:16" x14ac:dyDescent="0.25">
      <c r="B7" s="133"/>
      <c r="C7" s="136"/>
      <c r="D7" s="415"/>
      <c r="E7" s="415"/>
      <c r="F7" s="415"/>
      <c r="G7" s="415"/>
      <c r="H7" s="415"/>
      <c r="I7" s="415"/>
      <c r="J7" s="415"/>
      <c r="K7" s="415"/>
      <c r="L7" s="415"/>
      <c r="M7" s="416"/>
      <c r="N7" s="133"/>
      <c r="O7" s="134"/>
    </row>
    <row r="8" spans="2:16" x14ac:dyDescent="0.25">
      <c r="B8" s="133"/>
      <c r="C8" s="136"/>
      <c r="D8" s="415"/>
      <c r="E8" s="415"/>
      <c r="F8" s="415"/>
      <c r="G8" s="415"/>
      <c r="H8" s="415"/>
      <c r="I8" s="415"/>
      <c r="J8" s="415"/>
      <c r="K8" s="415"/>
      <c r="L8" s="415"/>
      <c r="M8" s="416"/>
      <c r="N8" s="133"/>
      <c r="O8" s="134"/>
    </row>
    <row r="9" spans="2:16" x14ac:dyDescent="0.25">
      <c r="B9" s="133"/>
      <c r="C9" s="136"/>
      <c r="D9" s="415"/>
      <c r="E9" s="415"/>
      <c r="F9" s="415"/>
      <c r="G9" s="415"/>
      <c r="H9" s="415"/>
      <c r="I9" s="415"/>
      <c r="J9" s="415"/>
      <c r="K9" s="415"/>
      <c r="L9" s="415"/>
      <c r="M9" s="416"/>
      <c r="N9" s="133"/>
      <c r="O9" s="134"/>
    </row>
    <row r="10" spans="2:16" ht="30" customHeight="1" x14ac:dyDescent="0.25">
      <c r="B10" s="418" t="s">
        <v>182</v>
      </c>
      <c r="C10" s="419"/>
      <c r="D10" s="424" t="s">
        <v>1375</v>
      </c>
      <c r="E10" s="424"/>
      <c r="F10" s="424"/>
      <c r="G10" s="424"/>
      <c r="H10" s="424"/>
      <c r="I10" s="424"/>
      <c r="J10" s="424"/>
      <c r="K10" s="424"/>
      <c r="L10" s="424"/>
      <c r="M10" s="424"/>
      <c r="N10" s="424"/>
      <c r="O10" s="425"/>
    </row>
    <row r="11" spans="2:16" ht="30" customHeight="1" x14ac:dyDescent="0.25">
      <c r="B11" s="418" t="s">
        <v>183</v>
      </c>
      <c r="C11" s="419"/>
      <c r="D11" s="426">
        <v>44018</v>
      </c>
      <c r="E11" s="427"/>
      <c r="F11" s="427"/>
      <c r="G11" s="427"/>
      <c r="H11" s="427"/>
      <c r="I11" s="427"/>
      <c r="J11" s="427"/>
      <c r="K11" s="427"/>
      <c r="L11" s="427"/>
      <c r="M11" s="427"/>
      <c r="N11" s="427"/>
      <c r="O11" s="428"/>
    </row>
    <row r="12" spans="2:16" ht="69.75" customHeight="1" x14ac:dyDescent="0.25">
      <c r="B12" s="418" t="s">
        <v>184</v>
      </c>
      <c r="C12" s="419"/>
      <c r="D12" s="429" t="s">
        <v>1376</v>
      </c>
      <c r="E12" s="429"/>
      <c r="F12" s="429"/>
      <c r="G12" s="429"/>
      <c r="H12" s="429"/>
      <c r="I12" s="429"/>
      <c r="J12" s="429"/>
      <c r="K12" s="429"/>
      <c r="L12" s="429"/>
      <c r="M12" s="429"/>
      <c r="N12" s="429"/>
      <c r="O12" s="430"/>
    </row>
    <row r="13" spans="2:16" ht="30" customHeight="1" thickBot="1" x14ac:dyDescent="0.3">
      <c r="B13" s="436" t="s">
        <v>188</v>
      </c>
      <c r="C13" s="437"/>
      <c r="D13" s="431" t="s">
        <v>1377</v>
      </c>
      <c r="E13" s="431"/>
      <c r="F13" s="431"/>
      <c r="G13" s="431"/>
      <c r="H13" s="431"/>
      <c r="I13" s="431"/>
      <c r="J13" s="431"/>
      <c r="K13" s="431"/>
      <c r="L13" s="431"/>
      <c r="M13" s="431"/>
      <c r="N13" s="431"/>
      <c r="O13" s="432"/>
    </row>
    <row r="14" spans="2:16" ht="15.75" thickBot="1" x14ac:dyDescent="0.3"/>
    <row r="15" spans="2:16" ht="22.5" customHeight="1" thickBot="1" x14ac:dyDescent="0.4">
      <c r="B15" s="433" t="s">
        <v>1251</v>
      </c>
      <c r="C15" s="434"/>
      <c r="D15" s="434"/>
      <c r="E15" s="434"/>
      <c r="F15" s="434"/>
      <c r="G15" s="434"/>
      <c r="H15" s="434"/>
      <c r="I15" s="434"/>
      <c r="J15" s="434"/>
      <c r="K15" s="434"/>
      <c r="L15" s="434"/>
      <c r="M15" s="434"/>
      <c r="N15" s="434"/>
      <c r="O15" s="435"/>
    </row>
    <row r="16" spans="2:16" ht="15.75" thickBot="1" x14ac:dyDescent="0.3"/>
    <row r="17" spans="2:24" ht="16.5" customHeight="1" x14ac:dyDescent="0.25">
      <c r="B17" s="420" t="s">
        <v>11</v>
      </c>
      <c r="C17" s="422" t="s">
        <v>1249</v>
      </c>
      <c r="D17" s="422"/>
      <c r="E17" s="422"/>
      <c r="F17" s="422"/>
      <c r="G17" s="423"/>
    </row>
    <row r="18" spans="2:24" ht="51.75" customHeight="1" x14ac:dyDescent="0.25">
      <c r="B18" s="421"/>
      <c r="C18" s="417" t="s">
        <v>233</v>
      </c>
      <c r="D18" s="417"/>
      <c r="E18" s="417"/>
      <c r="F18" s="19" t="s">
        <v>242</v>
      </c>
      <c r="G18" s="271" t="s">
        <v>243</v>
      </c>
      <c r="H18" s="253" t="s">
        <v>1252</v>
      </c>
    </row>
    <row r="19" spans="2:24" x14ac:dyDescent="0.25">
      <c r="B19" s="244" t="s">
        <v>18</v>
      </c>
      <c r="C19" s="379" t="str">
        <f>ADMINISTRATIVAS!D13</f>
        <v>POLITICAS DE SEGURIDAD DE LA INFORMACIÓN</v>
      </c>
      <c r="D19" s="379"/>
      <c r="E19" s="379"/>
      <c r="F19" s="245">
        <f>VLOOKUP(B19,ADMINISTRATIVAS!$F$12:$L$76,7,FALSE)</f>
        <v>80</v>
      </c>
      <c r="G19" s="270">
        <v>60</v>
      </c>
      <c r="H19" s="272" t="str">
        <f>IF(F19&lt;=1,"INEXISTENTE",IF(F19&lt;=20,"INICIAL",IF(F19&lt;=40,"REPETIBLE",IF(F19&lt;=60,"EFECTIVO",IF(F19&lt;=80,"GESTIONADO","OPTIMIZADO")))))</f>
        <v>GESTIONADO</v>
      </c>
    </row>
    <row r="20" spans="2:24" x14ac:dyDescent="0.25">
      <c r="B20" s="244" t="s">
        <v>28</v>
      </c>
      <c r="C20" s="379" t="str">
        <f>ADMINISTRATIVAS!D17</f>
        <v>ORGANIZACIÓN DE LA SEGURIDAD DE LA INFORMACIÓN</v>
      </c>
      <c r="D20" s="379"/>
      <c r="E20" s="379"/>
      <c r="F20" s="245">
        <f>VLOOKUP(B20,ADMINISTRATIVAS!$F$12:$L$76,7,FALSE)</f>
        <v>80</v>
      </c>
      <c r="G20" s="270">
        <v>60</v>
      </c>
      <c r="H20" s="272" t="str">
        <f t="shared" ref="H20:H33" si="0">IF(F20&lt;=1,"INEXISTENTE",IF(F20&lt;=20,"INICIAL",IF(F20&lt;=40,"REPETIBLE",IF(F20&lt;=60,"EFECTIVO",IF(F20&lt;=80,"GESTIONADO","OPTIMIZADO")))))</f>
        <v>GESTIONADO</v>
      </c>
    </row>
    <row r="21" spans="2:24" x14ac:dyDescent="0.25">
      <c r="B21" s="244" t="s">
        <v>830</v>
      </c>
      <c r="C21" s="379" t="str">
        <f>ADMINISTRATIVAS!D28</f>
        <v>SEGURIDAD DE LOS RECURSOS HUMANOS</v>
      </c>
      <c r="D21" s="379"/>
      <c r="E21" s="379"/>
      <c r="F21" s="245">
        <f>VLOOKUP(B21,ADMINISTRATIVAS!$F$12:$L$76,7,FALSE)</f>
        <v>86</v>
      </c>
      <c r="G21" s="270">
        <v>60</v>
      </c>
      <c r="H21" s="272" t="str">
        <f t="shared" si="0"/>
        <v>OPTIMIZADO</v>
      </c>
      <c r="X21">
        <v>0</v>
      </c>
    </row>
    <row r="22" spans="2:24" x14ac:dyDescent="0.25">
      <c r="B22" s="244" t="s">
        <v>901</v>
      </c>
      <c r="C22" s="379" t="str">
        <f>ADMINISTRATIVAS!D39</f>
        <v>GESTIÓN DE ACTIVOS</v>
      </c>
      <c r="D22" s="379"/>
      <c r="E22" s="379"/>
      <c r="F22" s="377">
        <f>VLOOKUP(B22,ADMINISTRATIVAS!$F$12:$L$76,7,FALSE)</f>
        <v>79</v>
      </c>
      <c r="G22" s="270">
        <v>60</v>
      </c>
      <c r="H22" s="272" t="str">
        <f t="shared" si="0"/>
        <v>GESTIONADO</v>
      </c>
      <c r="X22">
        <v>20</v>
      </c>
    </row>
    <row r="23" spans="2:24" x14ac:dyDescent="0.25">
      <c r="B23" s="244" t="s">
        <v>292</v>
      </c>
      <c r="C23" s="379" t="s">
        <v>235</v>
      </c>
      <c r="D23" s="379"/>
      <c r="E23" s="379"/>
      <c r="F23" s="245">
        <f>VLOOKUP(B23,TECNICAS!$E$12:$K$117,7,FALSE)</f>
        <v>84</v>
      </c>
      <c r="G23" s="270">
        <v>60</v>
      </c>
      <c r="H23" s="272" t="str">
        <f t="shared" si="0"/>
        <v>OPTIMIZADO</v>
      </c>
      <c r="X23">
        <v>40</v>
      </c>
    </row>
    <row r="24" spans="2:24" x14ac:dyDescent="0.25">
      <c r="B24" s="244" t="s">
        <v>295</v>
      </c>
      <c r="C24" s="379" t="s">
        <v>236</v>
      </c>
      <c r="D24" s="379"/>
      <c r="E24" s="379"/>
      <c r="F24" s="245">
        <f>VLOOKUP(B24,TECNICAS!$E$12:$K$117,7,FALSE)</f>
        <v>80</v>
      </c>
      <c r="G24" s="270">
        <v>60</v>
      </c>
      <c r="H24" s="272" t="str">
        <f t="shared" si="0"/>
        <v>GESTIONADO</v>
      </c>
      <c r="X24">
        <v>60</v>
      </c>
    </row>
    <row r="25" spans="2:24" x14ac:dyDescent="0.25">
      <c r="B25" s="244" t="s">
        <v>371</v>
      </c>
      <c r="C25" s="379" t="s">
        <v>237</v>
      </c>
      <c r="D25" s="379"/>
      <c r="E25" s="379"/>
      <c r="F25" s="245">
        <f>VLOOKUP(B25,TECNICAS!$E$12:$K$117,7,FALSE)</f>
        <v>68</v>
      </c>
      <c r="G25" s="270">
        <v>60</v>
      </c>
      <c r="H25" s="272" t="str">
        <f t="shared" si="0"/>
        <v>GESTIONADO</v>
      </c>
      <c r="X25">
        <v>80</v>
      </c>
    </row>
    <row r="26" spans="2:24" x14ac:dyDescent="0.25">
      <c r="B26" s="244" t="s">
        <v>429</v>
      </c>
      <c r="C26" s="379" t="s">
        <v>238</v>
      </c>
      <c r="D26" s="379"/>
      <c r="E26" s="379"/>
      <c r="F26" s="245">
        <f>VLOOKUP(B26,TECNICAS!$E$12:$K$117,7,FALSE)</f>
        <v>71</v>
      </c>
      <c r="G26" s="270">
        <v>60</v>
      </c>
      <c r="H26" s="272" t="str">
        <f t="shared" si="0"/>
        <v>GESTIONADO</v>
      </c>
      <c r="X26">
        <v>100</v>
      </c>
    </row>
    <row r="27" spans="2:24" x14ac:dyDescent="0.25">
      <c r="B27" s="244" t="s">
        <v>495</v>
      </c>
      <c r="C27" s="379" t="s">
        <v>239</v>
      </c>
      <c r="D27" s="379"/>
      <c r="E27" s="379"/>
      <c r="F27" s="245">
        <f>VLOOKUP(B27,TECNICAS!$E$12:$K$117,7,FALSE)</f>
        <v>73</v>
      </c>
      <c r="G27" s="270">
        <v>60</v>
      </c>
      <c r="H27" s="272" t="str">
        <f t="shared" si="0"/>
        <v>GESTIONADO</v>
      </c>
    </row>
    <row r="28" spans="2:24" x14ac:dyDescent="0.25">
      <c r="B28" s="244" t="s">
        <v>572</v>
      </c>
      <c r="C28" s="379" t="s">
        <v>240</v>
      </c>
      <c r="D28" s="379"/>
      <c r="E28" s="379"/>
      <c r="F28" s="245">
        <f>VLOOKUP(B28,TECNICAS!$E$12:$K$117,7,FALSE)</f>
        <v>69</v>
      </c>
      <c r="G28" s="270">
        <v>60</v>
      </c>
      <c r="H28" s="272" t="str">
        <f t="shared" si="0"/>
        <v>GESTIONADO</v>
      </c>
    </row>
    <row r="29" spans="2:24" x14ac:dyDescent="0.25">
      <c r="B29" s="244" t="s">
        <v>833</v>
      </c>
      <c r="C29" s="383" t="s">
        <v>829</v>
      </c>
      <c r="D29" s="384"/>
      <c r="E29" s="385"/>
      <c r="F29" s="245">
        <f>VLOOKUP(B29,ADMINISTRATIVAS!$F$12:$L$76,7,FALSE)</f>
        <v>80</v>
      </c>
      <c r="G29" s="270">
        <v>60</v>
      </c>
      <c r="H29" s="272" t="str">
        <f t="shared" si="0"/>
        <v>GESTIONADO</v>
      </c>
    </row>
    <row r="30" spans="2:24" x14ac:dyDescent="0.25">
      <c r="B30" s="244" t="s">
        <v>571</v>
      </c>
      <c r="C30" s="379" t="s">
        <v>241</v>
      </c>
      <c r="D30" s="379"/>
      <c r="E30" s="379"/>
      <c r="F30" s="377">
        <f>VLOOKUP(B30,TECNICAS!$E$12:$K$117,7,FALSE)</f>
        <v>83</v>
      </c>
      <c r="G30" s="270">
        <v>60</v>
      </c>
      <c r="H30" s="272" t="str">
        <f t="shared" si="0"/>
        <v>OPTIMIZADO</v>
      </c>
    </row>
    <row r="31" spans="2:24" ht="31.5" customHeight="1" x14ac:dyDescent="0.25">
      <c r="B31" s="244" t="s">
        <v>102</v>
      </c>
      <c r="C31" s="393" t="str">
        <f>ADMINISTRATIVAS!D54</f>
        <v>ASPECTOS DE SEGURIDAD DE LA INFORMACIÓN DE LA GESTIÓN DE LA CONTINUIDAD DEL NEGOCIO</v>
      </c>
      <c r="D31" s="393"/>
      <c r="E31" s="393"/>
      <c r="F31" s="378">
        <f>VLOOKUP(B31,ADMINISTRATIVAS!$F$12:$L$76,7,FALSE)</f>
        <v>80</v>
      </c>
      <c r="G31" s="270">
        <v>60</v>
      </c>
      <c r="H31" s="272" t="str">
        <f t="shared" si="0"/>
        <v>GESTIONADO</v>
      </c>
    </row>
    <row r="32" spans="2:24" x14ac:dyDescent="0.25">
      <c r="B32" s="244" t="s">
        <v>742</v>
      </c>
      <c r="C32" s="379" t="str">
        <f>ADMINISTRATIVAS!D62</f>
        <v>CUMPLIMIENTO</v>
      </c>
      <c r="D32" s="379"/>
      <c r="E32" s="379"/>
      <c r="F32" s="245">
        <f>VLOOKUP(B32,ADMINISTRATIVAS!$F$12:$L$76,7,FALSE)</f>
        <v>72.5</v>
      </c>
      <c r="G32" s="270">
        <v>60</v>
      </c>
      <c r="H32" s="272" t="str">
        <f t="shared" si="0"/>
        <v>GESTIONADO</v>
      </c>
    </row>
    <row r="33" spans="2:15" ht="15.75" thickBot="1" x14ac:dyDescent="0.3">
      <c r="B33" s="391" t="s">
        <v>1250</v>
      </c>
      <c r="C33" s="392"/>
      <c r="D33" s="392"/>
      <c r="E33" s="392"/>
      <c r="F33" s="343">
        <f>AVERAGE(F19:F32)</f>
        <v>77.535714285714292</v>
      </c>
      <c r="G33" s="342">
        <f>AVERAGE(G19:G32)</f>
        <v>60</v>
      </c>
      <c r="H33" s="272" t="str">
        <f t="shared" si="0"/>
        <v>GESTIONADO</v>
      </c>
    </row>
    <row r="34" spans="2:15" ht="15.75" thickBot="1" x14ac:dyDescent="0.3"/>
    <row r="35" spans="2:15" ht="23.25" customHeight="1" thickBot="1" x14ac:dyDescent="0.3">
      <c r="B35" s="380" t="s">
        <v>1265</v>
      </c>
      <c r="C35" s="381"/>
      <c r="D35" s="381"/>
      <c r="E35" s="381"/>
      <c r="F35" s="381"/>
      <c r="G35" s="381"/>
      <c r="H35" s="381"/>
      <c r="I35" s="381"/>
      <c r="J35" s="381"/>
      <c r="K35" s="381"/>
      <c r="L35" s="381"/>
      <c r="M35" s="381"/>
      <c r="N35" s="381"/>
      <c r="O35" s="382"/>
    </row>
    <row r="36" spans="2:15" ht="15.75" thickBot="1" x14ac:dyDescent="0.3">
      <c r="H36" s="182"/>
    </row>
    <row r="37" spans="2:15" ht="15.75" customHeight="1" x14ac:dyDescent="0.25">
      <c r="B37" s="389" t="s">
        <v>1231</v>
      </c>
      <c r="C37" s="408" t="s">
        <v>286</v>
      </c>
      <c r="D37" s="409"/>
      <c r="E37" s="409"/>
      <c r="F37" s="409"/>
      <c r="G37" s="410"/>
      <c r="H37" s="248"/>
    </row>
    <row r="38" spans="2:15" ht="84" x14ac:dyDescent="0.25">
      <c r="B38" s="390"/>
      <c r="C38" s="411" t="s">
        <v>220</v>
      </c>
      <c r="D38" s="412"/>
      <c r="E38" s="215" t="s">
        <v>1230</v>
      </c>
      <c r="F38" s="215" t="s">
        <v>1293</v>
      </c>
      <c r="G38" s="103" t="s">
        <v>1264</v>
      </c>
      <c r="H38" s="249"/>
    </row>
    <row r="39" spans="2:15" ht="18.75" x14ac:dyDescent="0.3">
      <c r="B39" s="277">
        <v>2015</v>
      </c>
      <c r="C39" s="394" t="s">
        <v>287</v>
      </c>
      <c r="D39" s="395"/>
      <c r="E39" s="278">
        <f>IF(PHVA!L27&gt;=40,40,PHVA!L27)/100</f>
        <v>0.4</v>
      </c>
      <c r="F39" s="246">
        <f>'LEVANTAMIENTO INF.'!R9/100</f>
        <v>0.4</v>
      </c>
      <c r="G39" s="247">
        <v>0.4</v>
      </c>
    </row>
    <row r="40" spans="2:15" ht="18.75" x14ac:dyDescent="0.3">
      <c r="B40" s="276">
        <v>2016</v>
      </c>
      <c r="C40" s="394" t="s">
        <v>288</v>
      </c>
      <c r="D40" s="395"/>
      <c r="E40" s="278">
        <f>IF(PHVA!L33&gt;=40,40,PHVA!L33)/100</f>
        <v>0.22</v>
      </c>
      <c r="F40" s="246">
        <v>0.2</v>
      </c>
      <c r="G40" s="247">
        <v>0.2</v>
      </c>
    </row>
    <row r="41" spans="2:15" ht="18.75" x14ac:dyDescent="0.3">
      <c r="B41" s="276">
        <v>2017</v>
      </c>
      <c r="C41" s="394" t="s">
        <v>289</v>
      </c>
      <c r="D41" s="395"/>
      <c r="E41" s="278">
        <f>IF(PHVA!L37&gt;=40,40,PHVA!L37)/100</f>
        <v>0.25</v>
      </c>
      <c r="F41" s="246">
        <v>0.2</v>
      </c>
      <c r="G41" s="247">
        <v>0.2</v>
      </c>
      <c r="H41" s="182"/>
    </row>
    <row r="42" spans="2:15" ht="18.75" x14ac:dyDescent="0.3">
      <c r="B42" s="276">
        <v>2018</v>
      </c>
      <c r="C42" s="394" t="s">
        <v>290</v>
      </c>
      <c r="D42" s="395"/>
      <c r="E42" s="278">
        <f>IF(PHVA!L40&gt;=40,40,PHVA!L40)/100</f>
        <v>0.25</v>
      </c>
      <c r="F42" s="246">
        <v>0.2</v>
      </c>
      <c r="G42" s="247">
        <v>0.2</v>
      </c>
      <c r="H42" s="182"/>
    </row>
    <row r="43" spans="2:15" ht="21.75" thickBot="1" x14ac:dyDescent="0.3">
      <c r="B43" s="386" t="s">
        <v>291</v>
      </c>
      <c r="C43" s="387"/>
      <c r="D43" s="387"/>
      <c r="E43" s="387"/>
      <c r="F43" s="388"/>
      <c r="G43" s="250">
        <f>SUM(G39:G42)</f>
        <v>1</v>
      </c>
    </row>
    <row r="52" spans="2:15" ht="15.75" thickBot="1" x14ac:dyDescent="0.3"/>
    <row r="53" spans="2:15" ht="24" customHeight="1" thickBot="1" x14ac:dyDescent="0.3">
      <c r="B53" s="380" t="s">
        <v>1247</v>
      </c>
      <c r="C53" s="381"/>
      <c r="D53" s="381"/>
      <c r="E53" s="381"/>
      <c r="F53" s="381"/>
      <c r="G53" s="381"/>
      <c r="H53" s="381"/>
      <c r="I53" s="381"/>
      <c r="J53" s="381"/>
      <c r="K53" s="381"/>
      <c r="L53" s="381"/>
      <c r="M53" s="381"/>
      <c r="N53" s="381"/>
      <c r="O53" s="382"/>
    </row>
    <row r="54" spans="2:15" ht="21" x14ac:dyDescent="0.35">
      <c r="C54" s="99"/>
      <c r="D54" s="100"/>
      <c r="E54" s="100"/>
      <c r="F54" s="100"/>
      <c r="G54" s="100"/>
      <c r="H54" s="100"/>
      <c r="I54" s="100"/>
      <c r="J54" s="100"/>
      <c r="K54" s="100"/>
      <c r="L54" s="100"/>
      <c r="M54" s="100"/>
      <c r="N54" s="100"/>
      <c r="O54" s="100"/>
    </row>
    <row r="55" spans="2:15" ht="21" x14ac:dyDescent="0.35">
      <c r="D55" s="273"/>
      <c r="E55" s="397" t="s">
        <v>1253</v>
      </c>
      <c r="F55" s="443" t="s">
        <v>1254</v>
      </c>
      <c r="G55" s="443" t="s">
        <v>1255</v>
      </c>
      <c r="K55" s="100"/>
      <c r="L55" s="100"/>
      <c r="M55" s="441" t="s">
        <v>1262</v>
      </c>
      <c r="N55" s="441"/>
      <c r="O55" s="100"/>
    </row>
    <row r="56" spans="2:15" ht="21" customHeight="1" x14ac:dyDescent="0.35">
      <c r="D56" s="273"/>
      <c r="E56" s="397"/>
      <c r="F56" s="443"/>
      <c r="G56" s="443"/>
      <c r="K56" s="100"/>
      <c r="L56" s="100"/>
      <c r="M56" s="442"/>
      <c r="N56" s="442"/>
      <c r="O56" s="100"/>
    </row>
    <row r="57" spans="2:15" ht="21" x14ac:dyDescent="0.35">
      <c r="C57" s="398" t="s">
        <v>1256</v>
      </c>
      <c r="D57" s="399" t="s">
        <v>37</v>
      </c>
      <c r="E57" s="396" t="str">
        <f>IF(F57&lt;3,"SUFICIENTE",IF(F57&lt;7,"INTERMEDIO","CRITICO"))</f>
        <v>SUFICIENTE</v>
      </c>
      <c r="F57" s="439">
        <f>COUNTIF('MADUREZ MSPI'!H12:H21,"MENOR")</f>
        <v>0</v>
      </c>
      <c r="G57" s="440">
        <v>10</v>
      </c>
      <c r="K57" s="100"/>
      <c r="L57" s="100"/>
      <c r="M57" s="274" t="s">
        <v>1263</v>
      </c>
      <c r="N57" s="274" t="s">
        <v>1259</v>
      </c>
      <c r="O57" s="100"/>
    </row>
    <row r="58" spans="2:15" ht="21" x14ac:dyDescent="0.35">
      <c r="C58" s="398"/>
      <c r="D58" s="399"/>
      <c r="E58" s="396"/>
      <c r="F58" s="439"/>
      <c r="G58" s="440"/>
      <c r="K58" s="100"/>
      <c r="L58" s="100"/>
      <c r="M58" s="274" t="s">
        <v>1257</v>
      </c>
      <c r="N58" s="275" t="s">
        <v>1260</v>
      </c>
      <c r="O58" s="100"/>
    </row>
    <row r="59" spans="2:15" ht="21" x14ac:dyDescent="0.35">
      <c r="C59" s="398"/>
      <c r="D59" s="400" t="s">
        <v>38</v>
      </c>
      <c r="E59" s="396" t="str">
        <f>IF(F59&lt;7,"SUFICIENTE",IF(F59&lt;15,"INTERMEDIO","CRÍTICO"))</f>
        <v>SUFICIENTE</v>
      </c>
      <c r="F59" s="439">
        <f>COUNTIF('MADUREZ MSPI'!J12:J33,"MENOR")</f>
        <v>0</v>
      </c>
      <c r="G59" s="440">
        <v>21</v>
      </c>
      <c r="K59" s="100"/>
      <c r="L59" s="100"/>
      <c r="M59" s="274" t="s">
        <v>1258</v>
      </c>
      <c r="N59" s="274" t="s">
        <v>1261</v>
      </c>
      <c r="O59" s="100"/>
    </row>
    <row r="60" spans="2:15" ht="21" x14ac:dyDescent="0.35">
      <c r="C60" s="398"/>
      <c r="D60" s="401"/>
      <c r="E60" s="396"/>
      <c r="F60" s="439"/>
      <c r="G60" s="440"/>
      <c r="K60" s="100"/>
      <c r="L60" s="100"/>
      <c r="M60" s="100"/>
      <c r="N60" s="100"/>
      <c r="O60" s="100"/>
    </row>
    <row r="61" spans="2:15" ht="21" x14ac:dyDescent="0.35">
      <c r="C61" s="398"/>
      <c r="D61" s="402" t="s">
        <v>39</v>
      </c>
      <c r="E61" s="396" t="str">
        <f>IF(F61&lt;14,"SUFICIENTE",IF(F61&lt;30,"INTERMEDIO","CRÍTICO"))</f>
        <v>SUFICIENTE</v>
      </c>
      <c r="F61" s="439">
        <f>COUNTIF('MADUREZ MSPI'!L12:L55,"MENOR")</f>
        <v>0</v>
      </c>
      <c r="G61" s="440">
        <v>42</v>
      </c>
      <c r="K61" s="100"/>
      <c r="L61" s="100"/>
      <c r="M61" s="100"/>
      <c r="N61" s="100"/>
      <c r="O61" s="100"/>
    </row>
    <row r="62" spans="2:15" ht="21" x14ac:dyDescent="0.35">
      <c r="C62" s="398"/>
      <c r="D62" s="403"/>
      <c r="E62" s="396"/>
      <c r="F62" s="439"/>
      <c r="G62" s="440"/>
      <c r="K62" s="100"/>
      <c r="L62" s="100"/>
      <c r="M62" s="100"/>
      <c r="N62" s="100"/>
      <c r="O62" s="100"/>
    </row>
    <row r="63" spans="2:15" ht="21" customHeight="1" x14ac:dyDescent="0.35">
      <c r="B63" s="135"/>
      <c r="C63" s="398"/>
      <c r="D63" s="404" t="s">
        <v>1295</v>
      </c>
      <c r="E63" s="396" t="str">
        <f>IF(F63&lt;20,"SUFICIENTE",IF(F63&lt;40,"INTERMEDIO","CRÍTICO"))</f>
        <v>SUFICIENTE</v>
      </c>
      <c r="F63" s="439">
        <f>COUNTIF('MADUREZ MSPI'!N12:N73,"MENOR")</f>
        <v>12</v>
      </c>
      <c r="G63" s="440">
        <v>59</v>
      </c>
      <c r="K63" s="100"/>
      <c r="L63" s="100"/>
      <c r="M63" s="100"/>
      <c r="N63" s="100"/>
      <c r="O63" s="100"/>
    </row>
    <row r="64" spans="2:15" ht="21" x14ac:dyDescent="0.35">
      <c r="B64" s="135"/>
      <c r="C64" s="398"/>
      <c r="D64" s="405"/>
      <c r="E64" s="396"/>
      <c r="F64" s="439"/>
      <c r="G64" s="440"/>
      <c r="K64" s="100"/>
      <c r="L64" s="100"/>
      <c r="M64" s="100"/>
      <c r="N64" s="100"/>
      <c r="O64" s="100"/>
    </row>
    <row r="65" spans="2:15" ht="21" x14ac:dyDescent="0.35">
      <c r="B65" s="135"/>
      <c r="C65" s="398"/>
      <c r="D65" s="406" t="s">
        <v>41</v>
      </c>
      <c r="E65" s="396" t="str">
        <f>IF(F65&lt;20,"SUFICIENTE",IF(F65&lt;20,"INTERMEDIO","CRÍTICO"))</f>
        <v>CRÍTICO</v>
      </c>
      <c r="F65" s="439">
        <f>COUNTIF('MADUREZ MSPI'!P12:P75,"MENOR")</f>
        <v>40</v>
      </c>
      <c r="G65" s="440">
        <v>60</v>
      </c>
      <c r="K65" s="100"/>
      <c r="L65" s="100"/>
      <c r="M65" s="100"/>
      <c r="N65" s="100"/>
      <c r="O65" s="100"/>
    </row>
    <row r="66" spans="2:15" ht="21" customHeight="1" x14ac:dyDescent="0.35">
      <c r="B66" s="135"/>
      <c r="C66" s="398"/>
      <c r="D66" s="407"/>
      <c r="E66" s="396"/>
      <c r="F66" s="439"/>
      <c r="G66" s="440"/>
      <c r="K66" s="100"/>
      <c r="L66" s="100"/>
      <c r="M66" s="100"/>
      <c r="N66" s="100"/>
      <c r="O66" s="100"/>
    </row>
    <row r="67" spans="2:15" ht="21" x14ac:dyDescent="0.35">
      <c r="C67" s="99"/>
      <c r="D67" s="100"/>
      <c r="E67" s="100"/>
      <c r="F67" s="100"/>
      <c r="G67" s="100"/>
      <c r="H67" s="100"/>
      <c r="I67" s="100"/>
      <c r="J67" s="100"/>
      <c r="K67" s="100"/>
      <c r="L67" s="100"/>
      <c r="M67" s="100"/>
      <c r="N67" s="100"/>
      <c r="O67" s="100"/>
    </row>
    <row r="68" spans="2:15" ht="15.75" thickBot="1" x14ac:dyDescent="0.3"/>
    <row r="69" spans="2:15" ht="24.75" customHeight="1" thickBot="1" x14ac:dyDescent="0.3">
      <c r="B69" s="380" t="s">
        <v>900</v>
      </c>
      <c r="C69" s="381"/>
      <c r="D69" s="381"/>
      <c r="E69" s="381"/>
      <c r="F69" s="381"/>
      <c r="G69" s="381"/>
      <c r="H69" s="381"/>
      <c r="I69" s="381"/>
      <c r="J69" s="381"/>
      <c r="K69" s="381"/>
      <c r="L69" s="381"/>
      <c r="M69" s="381"/>
      <c r="N69" s="381"/>
      <c r="O69" s="382"/>
    </row>
    <row r="71" spans="2:15" hidden="1" x14ac:dyDescent="0.25">
      <c r="B71" s="63" t="s">
        <v>898</v>
      </c>
      <c r="C71" s="64" t="s">
        <v>897</v>
      </c>
      <c r="D71" s="63" t="s">
        <v>899</v>
      </c>
    </row>
    <row r="72" spans="2:15" hidden="1" x14ac:dyDescent="0.25">
      <c r="B72" s="65" t="s">
        <v>868</v>
      </c>
      <c r="C72" s="20">
        <v>51.25</v>
      </c>
      <c r="D72" s="17">
        <v>60</v>
      </c>
    </row>
    <row r="73" spans="2:15" hidden="1" x14ac:dyDescent="0.25">
      <c r="B73" s="65" t="s">
        <v>866</v>
      </c>
      <c r="C73" s="20">
        <v>41</v>
      </c>
      <c r="D73" s="17">
        <v>60</v>
      </c>
    </row>
    <row r="74" spans="2:15" hidden="1" x14ac:dyDescent="0.25">
      <c r="B74" s="65" t="s">
        <v>867</v>
      </c>
      <c r="C74" s="20">
        <v>42.540983606557376</v>
      </c>
      <c r="D74" s="17">
        <v>60</v>
      </c>
    </row>
    <row r="75" spans="2:15" hidden="1" x14ac:dyDescent="0.25">
      <c r="B75" s="65" t="s">
        <v>870</v>
      </c>
      <c r="C75" s="20">
        <v>26.666666666666668</v>
      </c>
      <c r="D75" s="17">
        <v>60</v>
      </c>
    </row>
    <row r="76" spans="2:15" hidden="1" x14ac:dyDescent="0.25">
      <c r="B76" s="65" t="s">
        <v>869</v>
      </c>
      <c r="C76" s="20">
        <v>51.111111111111114</v>
      </c>
      <c r="D76" s="17">
        <v>60</v>
      </c>
    </row>
    <row r="77" spans="2:15" ht="15.75" hidden="1" thickBot="1" x14ac:dyDescent="0.3">
      <c r="B77" s="66" t="s">
        <v>896</v>
      </c>
      <c r="C77" s="67">
        <v>43.597883597883595</v>
      </c>
      <c r="D77" s="18"/>
    </row>
    <row r="78" spans="2:15" s="5" customFormat="1" x14ac:dyDescent="0.25">
      <c r="B78" s="105"/>
      <c r="C78" s="106"/>
      <c r="D78" s="24"/>
    </row>
    <row r="79" spans="2:15" s="5" customFormat="1" x14ac:dyDescent="0.25">
      <c r="B79" s="105"/>
      <c r="C79" s="106"/>
      <c r="D79" s="24"/>
    </row>
    <row r="80" spans="2:15" s="5" customFormat="1" x14ac:dyDescent="0.25">
      <c r="B80" s="105"/>
      <c r="C80" s="106"/>
      <c r="D80" s="24"/>
    </row>
    <row r="81" spans="2:13" s="5" customFormat="1" x14ac:dyDescent="0.25">
      <c r="B81" s="105"/>
      <c r="C81" s="106"/>
      <c r="D81" s="24"/>
    </row>
    <row r="82" spans="2:13" s="5" customFormat="1" x14ac:dyDescent="0.25">
      <c r="B82" s="105"/>
      <c r="C82" s="106"/>
      <c r="D82" s="24"/>
    </row>
    <row r="83" spans="2:13" s="5" customFormat="1" x14ac:dyDescent="0.25">
      <c r="B83" s="105"/>
      <c r="C83" s="106"/>
      <c r="D83" s="24"/>
    </row>
    <row r="84" spans="2:13" s="5" customFormat="1" x14ac:dyDescent="0.25">
      <c r="B84" s="105"/>
      <c r="C84" s="106"/>
      <c r="D84" s="24"/>
    </row>
    <row r="85" spans="2:13" s="5" customFormat="1" x14ac:dyDescent="0.25">
      <c r="B85" s="105"/>
      <c r="C85" s="106"/>
      <c r="D85" s="24"/>
    </row>
    <row r="86" spans="2:13" s="5" customFormat="1" x14ac:dyDescent="0.25">
      <c r="B86" s="105"/>
      <c r="C86" s="106"/>
      <c r="D86" s="24"/>
    </row>
    <row r="87" spans="2:13" s="5" customFormat="1" x14ac:dyDescent="0.25">
      <c r="B87" s="105"/>
      <c r="C87" s="106"/>
      <c r="D87" s="24"/>
    </row>
    <row r="88" spans="2:13" s="5" customFormat="1" x14ac:dyDescent="0.25">
      <c r="B88" s="105"/>
      <c r="C88" s="106"/>
      <c r="D88" s="24"/>
    </row>
    <row r="89" spans="2:13" s="5" customFormat="1" x14ac:dyDescent="0.25">
      <c r="B89" s="105"/>
      <c r="C89" s="106"/>
      <c r="D89" s="24"/>
    </row>
    <row r="90" spans="2:13" s="104" customFormat="1" x14ac:dyDescent="0.25"/>
    <row r="93" spans="2:13" ht="36" customHeight="1" x14ac:dyDescent="0.25">
      <c r="B93" s="438" t="s">
        <v>1233</v>
      </c>
      <c r="C93" s="438"/>
      <c r="D93" s="438"/>
      <c r="K93" s="241"/>
      <c r="L93" s="242"/>
      <c r="M93" s="242"/>
    </row>
    <row r="94" spans="2:13" x14ac:dyDescent="0.25">
      <c r="B94" s="306" t="s">
        <v>1232</v>
      </c>
      <c r="C94" s="308" t="s">
        <v>1269</v>
      </c>
      <c r="D94" s="307" t="s">
        <v>1236</v>
      </c>
      <c r="K94" s="241"/>
      <c r="L94" s="242"/>
      <c r="M94" s="242"/>
    </row>
    <row r="95" spans="2:13" ht="36" customHeight="1" x14ac:dyDescent="0.25">
      <c r="B95" s="361" t="s">
        <v>866</v>
      </c>
      <c r="C95" s="376">
        <v>77.833333333333329</v>
      </c>
      <c r="D95" s="252">
        <v>60</v>
      </c>
      <c r="K95" s="241"/>
      <c r="L95" s="242"/>
      <c r="M95" s="242"/>
    </row>
    <row r="96" spans="2:13" ht="36" customHeight="1" x14ac:dyDescent="0.25">
      <c r="B96" s="361" t="s">
        <v>1271</v>
      </c>
      <c r="C96" s="251">
        <v>74.426229508196727</v>
      </c>
      <c r="D96" s="252">
        <v>60</v>
      </c>
      <c r="K96" s="241"/>
      <c r="L96" s="242"/>
      <c r="M96" s="242"/>
    </row>
    <row r="97" spans="2:13" ht="36" customHeight="1" x14ac:dyDescent="0.25">
      <c r="B97" s="361" t="s">
        <v>868</v>
      </c>
      <c r="C97" s="251">
        <v>71.25</v>
      </c>
      <c r="D97" s="252">
        <v>60</v>
      </c>
      <c r="K97" s="241"/>
      <c r="L97" s="242"/>
      <c r="M97" s="242"/>
    </row>
    <row r="98" spans="2:13" ht="36" customHeight="1" x14ac:dyDescent="0.25">
      <c r="B98" s="361" t="s">
        <v>869</v>
      </c>
      <c r="C98" s="376">
        <v>76.666666666666671</v>
      </c>
      <c r="D98" s="252">
        <v>60</v>
      </c>
      <c r="K98" s="241"/>
      <c r="L98" s="242"/>
      <c r="M98" s="242"/>
    </row>
    <row r="99" spans="2:13" ht="36" customHeight="1" x14ac:dyDescent="0.25">
      <c r="B99" s="361" t="s">
        <v>870</v>
      </c>
      <c r="C99" s="251">
        <v>80</v>
      </c>
      <c r="D99" s="252">
        <v>60</v>
      </c>
    </row>
  </sheetData>
  <mergeCells count="65">
    <mergeCell ref="M55:N56"/>
    <mergeCell ref="G55:G56"/>
    <mergeCell ref="F55:F56"/>
    <mergeCell ref="F65:F66"/>
    <mergeCell ref="G57:G58"/>
    <mergeCell ref="G59:G60"/>
    <mergeCell ref="B93:D93"/>
    <mergeCell ref="B69:O69"/>
    <mergeCell ref="F57:F58"/>
    <mergeCell ref="F59:F60"/>
    <mergeCell ref="F61:F62"/>
    <mergeCell ref="F63:F64"/>
    <mergeCell ref="G61:G62"/>
    <mergeCell ref="G63:G64"/>
    <mergeCell ref="G65:G66"/>
    <mergeCell ref="D11:O11"/>
    <mergeCell ref="D12:O12"/>
    <mergeCell ref="D13:O13"/>
    <mergeCell ref="B15:O15"/>
    <mergeCell ref="B13:C13"/>
    <mergeCell ref="D2:M9"/>
    <mergeCell ref="C24:E24"/>
    <mergeCell ref="C25:E25"/>
    <mergeCell ref="C26:E26"/>
    <mergeCell ref="C18:E18"/>
    <mergeCell ref="C19:E19"/>
    <mergeCell ref="C20:E20"/>
    <mergeCell ref="C21:E21"/>
    <mergeCell ref="C22:E22"/>
    <mergeCell ref="B10:C10"/>
    <mergeCell ref="B11:C11"/>
    <mergeCell ref="B12:C12"/>
    <mergeCell ref="B17:B18"/>
    <mergeCell ref="C17:G17"/>
    <mergeCell ref="C23:E23"/>
    <mergeCell ref="D10:O10"/>
    <mergeCell ref="C27:E27"/>
    <mergeCell ref="E65:E66"/>
    <mergeCell ref="E55:E56"/>
    <mergeCell ref="E57:E58"/>
    <mergeCell ref="E59:E60"/>
    <mergeCell ref="E61:E62"/>
    <mergeCell ref="E63:E64"/>
    <mergeCell ref="C57:C66"/>
    <mergeCell ref="D57:D58"/>
    <mergeCell ref="D59:D60"/>
    <mergeCell ref="D61:D62"/>
    <mergeCell ref="D63:D64"/>
    <mergeCell ref="D65:D66"/>
    <mergeCell ref="B35:O35"/>
    <mergeCell ref="C37:G37"/>
    <mergeCell ref="C38:D38"/>
    <mergeCell ref="C28:E28"/>
    <mergeCell ref="C32:E32"/>
    <mergeCell ref="B53:O53"/>
    <mergeCell ref="C29:E29"/>
    <mergeCell ref="B43:F43"/>
    <mergeCell ref="B37:B38"/>
    <mergeCell ref="B33:E33"/>
    <mergeCell ref="C30:E30"/>
    <mergeCell ref="C31:E31"/>
    <mergeCell ref="C40:D40"/>
    <mergeCell ref="C42:D42"/>
    <mergeCell ref="C39:D39"/>
    <mergeCell ref="C41:D41"/>
  </mergeCells>
  <pageMargins left="0.7" right="0.7" top="0.75" bottom="0.75" header="0.3" footer="0.3"/>
  <pageSetup paperSize="9" orientation="portrait" horizontalDpi="360" verticalDpi="36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1"/>
  <sheetViews>
    <sheetView showGridLines="0" topLeftCell="A4" zoomScale="90" zoomScaleNormal="90" zoomScalePageLayoutView="90" workbookViewId="0">
      <selection activeCell="D9" sqref="D9"/>
    </sheetView>
  </sheetViews>
  <sheetFormatPr baseColWidth="10" defaultColWidth="11.42578125" defaultRowHeight="12.75" x14ac:dyDescent="0.2"/>
  <cols>
    <col min="1" max="1" width="1.140625" style="7" customWidth="1"/>
    <col min="2" max="2" width="19.42578125" style="7" customWidth="1"/>
    <col min="3" max="3" width="11.85546875" style="7" customWidth="1"/>
    <col min="4" max="4" width="44.42578125" style="7" customWidth="1"/>
    <col min="5" max="5" width="3.42578125" style="7" customWidth="1"/>
    <col min="6" max="6" width="11.42578125" style="7"/>
    <col min="7" max="7" width="28.85546875" style="7" customWidth="1"/>
    <col min="8" max="256" width="11.42578125" style="7"/>
    <col min="257" max="257" width="1.140625" style="7" customWidth="1"/>
    <col min="258" max="258" width="19.42578125" style="7" customWidth="1"/>
    <col min="259" max="259" width="7.42578125" style="7" bestFit="1" customWidth="1"/>
    <col min="260" max="260" width="109" style="7" bestFit="1" customWidth="1"/>
    <col min="261" max="261" width="3.42578125" style="7" customWidth="1"/>
    <col min="262" max="262" width="11.42578125" style="7"/>
    <col min="263" max="263" width="28.85546875" style="7" customWidth="1"/>
    <col min="264" max="512" width="11.42578125" style="7"/>
    <col min="513" max="513" width="1.140625" style="7" customWidth="1"/>
    <col min="514" max="514" width="19.42578125" style="7" customWidth="1"/>
    <col min="515" max="515" width="7.42578125" style="7" bestFit="1" customWidth="1"/>
    <col min="516" max="516" width="109" style="7" bestFit="1" customWidth="1"/>
    <col min="517" max="517" width="3.42578125" style="7" customWidth="1"/>
    <col min="518" max="518" width="11.42578125" style="7"/>
    <col min="519" max="519" width="28.85546875" style="7" customWidth="1"/>
    <col min="520" max="768" width="11.42578125" style="7"/>
    <col min="769" max="769" width="1.140625" style="7" customWidth="1"/>
    <col min="770" max="770" width="19.42578125" style="7" customWidth="1"/>
    <col min="771" max="771" width="7.42578125" style="7" bestFit="1" customWidth="1"/>
    <col min="772" max="772" width="109" style="7" bestFit="1" customWidth="1"/>
    <col min="773" max="773" width="3.42578125" style="7" customWidth="1"/>
    <col min="774" max="774" width="11.42578125" style="7"/>
    <col min="775" max="775" width="28.85546875" style="7" customWidth="1"/>
    <col min="776" max="1024" width="11.42578125" style="7"/>
    <col min="1025" max="1025" width="1.140625" style="7" customWidth="1"/>
    <col min="1026" max="1026" width="19.42578125" style="7" customWidth="1"/>
    <col min="1027" max="1027" width="7.42578125" style="7" bestFit="1" customWidth="1"/>
    <col min="1028" max="1028" width="109" style="7" bestFit="1" customWidth="1"/>
    <col min="1029" max="1029" width="3.42578125" style="7" customWidth="1"/>
    <col min="1030" max="1030" width="11.42578125" style="7"/>
    <col min="1031" max="1031" width="28.85546875" style="7" customWidth="1"/>
    <col min="1032" max="1280" width="11.42578125" style="7"/>
    <col min="1281" max="1281" width="1.140625" style="7" customWidth="1"/>
    <col min="1282" max="1282" width="19.42578125" style="7" customWidth="1"/>
    <col min="1283" max="1283" width="7.42578125" style="7" bestFit="1" customWidth="1"/>
    <col min="1284" max="1284" width="109" style="7" bestFit="1" customWidth="1"/>
    <col min="1285" max="1285" width="3.42578125" style="7" customWidth="1"/>
    <col min="1286" max="1286" width="11.42578125" style="7"/>
    <col min="1287" max="1287" width="28.85546875" style="7" customWidth="1"/>
    <col min="1288" max="1536" width="11.42578125" style="7"/>
    <col min="1537" max="1537" width="1.140625" style="7" customWidth="1"/>
    <col min="1538" max="1538" width="19.42578125" style="7" customWidth="1"/>
    <col min="1539" max="1539" width="7.42578125" style="7" bestFit="1" customWidth="1"/>
    <col min="1540" max="1540" width="109" style="7" bestFit="1" customWidth="1"/>
    <col min="1541" max="1541" width="3.42578125" style="7" customWidth="1"/>
    <col min="1542" max="1542" width="11.42578125" style="7"/>
    <col min="1543" max="1543" width="28.85546875" style="7" customWidth="1"/>
    <col min="1544" max="1792" width="11.42578125" style="7"/>
    <col min="1793" max="1793" width="1.140625" style="7" customWidth="1"/>
    <col min="1794" max="1794" width="19.42578125" style="7" customWidth="1"/>
    <col min="1795" max="1795" width="7.42578125" style="7" bestFit="1" customWidth="1"/>
    <col min="1796" max="1796" width="109" style="7" bestFit="1" customWidth="1"/>
    <col min="1797" max="1797" width="3.42578125" style="7" customWidth="1"/>
    <col min="1798" max="1798" width="11.42578125" style="7"/>
    <col min="1799" max="1799" width="28.85546875" style="7" customWidth="1"/>
    <col min="1800" max="2048" width="11.42578125" style="7"/>
    <col min="2049" max="2049" width="1.140625" style="7" customWidth="1"/>
    <col min="2050" max="2050" width="19.42578125" style="7" customWidth="1"/>
    <col min="2051" max="2051" width="7.42578125" style="7" bestFit="1" customWidth="1"/>
    <col min="2052" max="2052" width="109" style="7" bestFit="1" customWidth="1"/>
    <col min="2053" max="2053" width="3.42578125" style="7" customWidth="1"/>
    <col min="2054" max="2054" width="11.42578125" style="7"/>
    <col min="2055" max="2055" width="28.85546875" style="7" customWidth="1"/>
    <col min="2056" max="2304" width="11.42578125" style="7"/>
    <col min="2305" max="2305" width="1.140625" style="7" customWidth="1"/>
    <col min="2306" max="2306" width="19.42578125" style="7" customWidth="1"/>
    <col min="2307" max="2307" width="7.42578125" style="7" bestFit="1" customWidth="1"/>
    <col min="2308" max="2308" width="109" style="7" bestFit="1" customWidth="1"/>
    <col min="2309" max="2309" width="3.42578125" style="7" customWidth="1"/>
    <col min="2310" max="2310" width="11.42578125" style="7"/>
    <col min="2311" max="2311" width="28.85546875" style="7" customWidth="1"/>
    <col min="2312" max="2560" width="11.42578125" style="7"/>
    <col min="2561" max="2561" width="1.140625" style="7" customWidth="1"/>
    <col min="2562" max="2562" width="19.42578125" style="7" customWidth="1"/>
    <col min="2563" max="2563" width="7.42578125" style="7" bestFit="1" customWidth="1"/>
    <col min="2564" max="2564" width="109" style="7" bestFit="1" customWidth="1"/>
    <col min="2565" max="2565" width="3.42578125" style="7" customWidth="1"/>
    <col min="2566" max="2566" width="11.42578125" style="7"/>
    <col min="2567" max="2567" width="28.85546875" style="7" customWidth="1"/>
    <col min="2568" max="2816" width="11.42578125" style="7"/>
    <col min="2817" max="2817" width="1.140625" style="7" customWidth="1"/>
    <col min="2818" max="2818" width="19.42578125" style="7" customWidth="1"/>
    <col min="2819" max="2819" width="7.42578125" style="7" bestFit="1" customWidth="1"/>
    <col min="2820" max="2820" width="109" style="7" bestFit="1" customWidth="1"/>
    <col min="2821" max="2821" width="3.42578125" style="7" customWidth="1"/>
    <col min="2822" max="2822" width="11.42578125" style="7"/>
    <col min="2823" max="2823" width="28.85546875" style="7" customWidth="1"/>
    <col min="2824" max="3072" width="11.42578125" style="7"/>
    <col min="3073" max="3073" width="1.140625" style="7" customWidth="1"/>
    <col min="3074" max="3074" width="19.42578125" style="7" customWidth="1"/>
    <col min="3075" max="3075" width="7.42578125" style="7" bestFit="1" customWidth="1"/>
    <col min="3076" max="3076" width="109" style="7" bestFit="1" customWidth="1"/>
    <col min="3077" max="3077" width="3.42578125" style="7" customWidth="1"/>
    <col min="3078" max="3078" width="11.42578125" style="7"/>
    <col min="3079" max="3079" width="28.85546875" style="7" customWidth="1"/>
    <col min="3080" max="3328" width="11.42578125" style="7"/>
    <col min="3329" max="3329" width="1.140625" style="7" customWidth="1"/>
    <col min="3330" max="3330" width="19.42578125" style="7" customWidth="1"/>
    <col min="3331" max="3331" width="7.42578125" style="7" bestFit="1" customWidth="1"/>
    <col min="3332" max="3332" width="109" style="7" bestFit="1" customWidth="1"/>
    <col min="3333" max="3333" width="3.42578125" style="7" customWidth="1"/>
    <col min="3334" max="3334" width="11.42578125" style="7"/>
    <col min="3335" max="3335" width="28.85546875" style="7" customWidth="1"/>
    <col min="3336" max="3584" width="11.42578125" style="7"/>
    <col min="3585" max="3585" width="1.140625" style="7" customWidth="1"/>
    <col min="3586" max="3586" width="19.42578125" style="7" customWidth="1"/>
    <col min="3587" max="3587" width="7.42578125" style="7" bestFit="1" customWidth="1"/>
    <col min="3588" max="3588" width="109" style="7" bestFit="1" customWidth="1"/>
    <col min="3589" max="3589" width="3.42578125" style="7" customWidth="1"/>
    <col min="3590" max="3590" width="11.42578125" style="7"/>
    <col min="3591" max="3591" width="28.85546875" style="7" customWidth="1"/>
    <col min="3592" max="3840" width="11.42578125" style="7"/>
    <col min="3841" max="3841" width="1.140625" style="7" customWidth="1"/>
    <col min="3842" max="3842" width="19.42578125" style="7" customWidth="1"/>
    <col min="3843" max="3843" width="7.42578125" style="7" bestFit="1" customWidth="1"/>
    <col min="3844" max="3844" width="109" style="7" bestFit="1" customWidth="1"/>
    <col min="3845" max="3845" width="3.42578125" style="7" customWidth="1"/>
    <col min="3846" max="3846" width="11.42578125" style="7"/>
    <col min="3847" max="3847" width="28.85546875" style="7" customWidth="1"/>
    <col min="3848" max="4096" width="11.42578125" style="7"/>
    <col min="4097" max="4097" width="1.140625" style="7" customWidth="1"/>
    <col min="4098" max="4098" width="19.42578125" style="7" customWidth="1"/>
    <col min="4099" max="4099" width="7.42578125" style="7" bestFit="1" customWidth="1"/>
    <col min="4100" max="4100" width="109" style="7" bestFit="1" customWidth="1"/>
    <col min="4101" max="4101" width="3.42578125" style="7" customWidth="1"/>
    <col min="4102" max="4102" width="11.42578125" style="7"/>
    <col min="4103" max="4103" width="28.85546875" style="7" customWidth="1"/>
    <col min="4104" max="4352" width="11.42578125" style="7"/>
    <col min="4353" max="4353" width="1.140625" style="7" customWidth="1"/>
    <col min="4354" max="4354" width="19.42578125" style="7" customWidth="1"/>
    <col min="4355" max="4355" width="7.42578125" style="7" bestFit="1" customWidth="1"/>
    <col min="4356" max="4356" width="109" style="7" bestFit="1" customWidth="1"/>
    <col min="4357" max="4357" width="3.42578125" style="7" customWidth="1"/>
    <col min="4358" max="4358" width="11.42578125" style="7"/>
    <col min="4359" max="4359" width="28.85546875" style="7" customWidth="1"/>
    <col min="4360" max="4608" width="11.42578125" style="7"/>
    <col min="4609" max="4609" width="1.140625" style="7" customWidth="1"/>
    <col min="4610" max="4610" width="19.42578125" style="7" customWidth="1"/>
    <col min="4611" max="4611" width="7.42578125" style="7" bestFit="1" customWidth="1"/>
    <col min="4612" max="4612" width="109" style="7" bestFit="1" customWidth="1"/>
    <col min="4613" max="4613" width="3.42578125" style="7" customWidth="1"/>
    <col min="4614" max="4614" width="11.42578125" style="7"/>
    <col min="4615" max="4615" width="28.85546875" style="7" customWidth="1"/>
    <col min="4616" max="4864" width="11.42578125" style="7"/>
    <col min="4865" max="4865" width="1.140625" style="7" customWidth="1"/>
    <col min="4866" max="4866" width="19.42578125" style="7" customWidth="1"/>
    <col min="4867" max="4867" width="7.42578125" style="7" bestFit="1" customWidth="1"/>
    <col min="4868" max="4868" width="109" style="7" bestFit="1" customWidth="1"/>
    <col min="4869" max="4869" width="3.42578125" style="7" customWidth="1"/>
    <col min="4870" max="4870" width="11.42578125" style="7"/>
    <col min="4871" max="4871" width="28.85546875" style="7" customWidth="1"/>
    <col min="4872" max="5120" width="11.42578125" style="7"/>
    <col min="5121" max="5121" width="1.140625" style="7" customWidth="1"/>
    <col min="5122" max="5122" width="19.42578125" style="7" customWidth="1"/>
    <col min="5123" max="5123" width="7.42578125" style="7" bestFit="1" customWidth="1"/>
    <col min="5124" max="5124" width="109" style="7" bestFit="1" customWidth="1"/>
    <col min="5125" max="5125" width="3.42578125" style="7" customWidth="1"/>
    <col min="5126" max="5126" width="11.42578125" style="7"/>
    <col min="5127" max="5127" width="28.85546875" style="7" customWidth="1"/>
    <col min="5128" max="5376" width="11.42578125" style="7"/>
    <col min="5377" max="5377" width="1.140625" style="7" customWidth="1"/>
    <col min="5378" max="5378" width="19.42578125" style="7" customWidth="1"/>
    <col min="5379" max="5379" width="7.42578125" style="7" bestFit="1" customWidth="1"/>
    <col min="5380" max="5380" width="109" style="7" bestFit="1" customWidth="1"/>
    <col min="5381" max="5381" width="3.42578125" style="7" customWidth="1"/>
    <col min="5382" max="5382" width="11.42578125" style="7"/>
    <col min="5383" max="5383" width="28.85546875" style="7" customWidth="1"/>
    <col min="5384" max="5632" width="11.42578125" style="7"/>
    <col min="5633" max="5633" width="1.140625" style="7" customWidth="1"/>
    <col min="5634" max="5634" width="19.42578125" style="7" customWidth="1"/>
    <col min="5635" max="5635" width="7.42578125" style="7" bestFit="1" customWidth="1"/>
    <col min="5636" max="5636" width="109" style="7" bestFit="1" customWidth="1"/>
    <col min="5637" max="5637" width="3.42578125" style="7" customWidth="1"/>
    <col min="5638" max="5638" width="11.42578125" style="7"/>
    <col min="5639" max="5639" width="28.85546875" style="7" customWidth="1"/>
    <col min="5640" max="5888" width="11.42578125" style="7"/>
    <col min="5889" max="5889" width="1.140625" style="7" customWidth="1"/>
    <col min="5890" max="5890" width="19.42578125" style="7" customWidth="1"/>
    <col min="5891" max="5891" width="7.42578125" style="7" bestFit="1" customWidth="1"/>
    <col min="5892" max="5892" width="109" style="7" bestFit="1" customWidth="1"/>
    <col min="5893" max="5893" width="3.42578125" style="7" customWidth="1"/>
    <col min="5894" max="5894" width="11.42578125" style="7"/>
    <col min="5895" max="5895" width="28.85546875" style="7" customWidth="1"/>
    <col min="5896" max="6144" width="11.42578125" style="7"/>
    <col min="6145" max="6145" width="1.140625" style="7" customWidth="1"/>
    <col min="6146" max="6146" width="19.42578125" style="7" customWidth="1"/>
    <col min="6147" max="6147" width="7.42578125" style="7" bestFit="1" customWidth="1"/>
    <col min="6148" max="6148" width="109" style="7" bestFit="1" customWidth="1"/>
    <col min="6149" max="6149" width="3.42578125" style="7" customWidth="1"/>
    <col min="6150" max="6150" width="11.42578125" style="7"/>
    <col min="6151" max="6151" width="28.85546875" style="7" customWidth="1"/>
    <col min="6152" max="6400" width="11.42578125" style="7"/>
    <col min="6401" max="6401" width="1.140625" style="7" customWidth="1"/>
    <col min="6402" max="6402" width="19.42578125" style="7" customWidth="1"/>
    <col min="6403" max="6403" width="7.42578125" style="7" bestFit="1" customWidth="1"/>
    <col min="6404" max="6404" width="109" style="7" bestFit="1" customWidth="1"/>
    <col min="6405" max="6405" width="3.42578125" style="7" customWidth="1"/>
    <col min="6406" max="6406" width="11.42578125" style="7"/>
    <col min="6407" max="6407" width="28.85546875" style="7" customWidth="1"/>
    <col min="6408" max="6656" width="11.42578125" style="7"/>
    <col min="6657" max="6657" width="1.140625" style="7" customWidth="1"/>
    <col min="6658" max="6658" width="19.42578125" style="7" customWidth="1"/>
    <col min="6659" max="6659" width="7.42578125" style="7" bestFit="1" customWidth="1"/>
    <col min="6660" max="6660" width="109" style="7" bestFit="1" customWidth="1"/>
    <col min="6661" max="6661" width="3.42578125" style="7" customWidth="1"/>
    <col min="6662" max="6662" width="11.42578125" style="7"/>
    <col min="6663" max="6663" width="28.85546875" style="7" customWidth="1"/>
    <col min="6664" max="6912" width="11.42578125" style="7"/>
    <col min="6913" max="6913" width="1.140625" style="7" customWidth="1"/>
    <col min="6914" max="6914" width="19.42578125" style="7" customWidth="1"/>
    <col min="6915" max="6915" width="7.42578125" style="7" bestFit="1" customWidth="1"/>
    <col min="6916" max="6916" width="109" style="7" bestFit="1" customWidth="1"/>
    <col min="6917" max="6917" width="3.42578125" style="7" customWidth="1"/>
    <col min="6918" max="6918" width="11.42578125" style="7"/>
    <col min="6919" max="6919" width="28.85546875" style="7" customWidth="1"/>
    <col min="6920" max="7168" width="11.42578125" style="7"/>
    <col min="7169" max="7169" width="1.140625" style="7" customWidth="1"/>
    <col min="7170" max="7170" width="19.42578125" style="7" customWidth="1"/>
    <col min="7171" max="7171" width="7.42578125" style="7" bestFit="1" customWidth="1"/>
    <col min="7172" max="7172" width="109" style="7" bestFit="1" customWidth="1"/>
    <col min="7173" max="7173" width="3.42578125" style="7" customWidth="1"/>
    <col min="7174" max="7174" width="11.42578125" style="7"/>
    <col min="7175" max="7175" width="28.85546875" style="7" customWidth="1"/>
    <col min="7176" max="7424" width="11.42578125" style="7"/>
    <col min="7425" max="7425" width="1.140625" style="7" customWidth="1"/>
    <col min="7426" max="7426" width="19.42578125" style="7" customWidth="1"/>
    <col min="7427" max="7427" width="7.42578125" style="7" bestFit="1" customWidth="1"/>
    <col min="7428" max="7428" width="109" style="7" bestFit="1" customWidth="1"/>
    <col min="7429" max="7429" width="3.42578125" style="7" customWidth="1"/>
    <col min="7430" max="7430" width="11.42578125" style="7"/>
    <col min="7431" max="7431" width="28.85546875" style="7" customWidth="1"/>
    <col min="7432" max="7680" width="11.42578125" style="7"/>
    <col min="7681" max="7681" width="1.140625" style="7" customWidth="1"/>
    <col min="7682" max="7682" width="19.42578125" style="7" customWidth="1"/>
    <col min="7683" max="7683" width="7.42578125" style="7" bestFit="1" customWidth="1"/>
    <col min="7684" max="7684" width="109" style="7" bestFit="1" customWidth="1"/>
    <col min="7685" max="7685" width="3.42578125" style="7" customWidth="1"/>
    <col min="7686" max="7686" width="11.42578125" style="7"/>
    <col min="7687" max="7687" width="28.85546875" style="7" customWidth="1"/>
    <col min="7688" max="7936" width="11.42578125" style="7"/>
    <col min="7937" max="7937" width="1.140625" style="7" customWidth="1"/>
    <col min="7938" max="7938" width="19.42578125" style="7" customWidth="1"/>
    <col min="7939" max="7939" width="7.42578125" style="7" bestFit="1" customWidth="1"/>
    <col min="7940" max="7940" width="109" style="7" bestFit="1" customWidth="1"/>
    <col min="7941" max="7941" width="3.42578125" style="7" customWidth="1"/>
    <col min="7942" max="7942" width="11.42578125" style="7"/>
    <col min="7943" max="7943" width="28.85546875" style="7" customWidth="1"/>
    <col min="7944" max="8192" width="11.42578125" style="7"/>
    <col min="8193" max="8193" width="1.140625" style="7" customWidth="1"/>
    <col min="8194" max="8194" width="19.42578125" style="7" customWidth="1"/>
    <col min="8195" max="8195" width="7.42578125" style="7" bestFit="1" customWidth="1"/>
    <col min="8196" max="8196" width="109" style="7" bestFit="1" customWidth="1"/>
    <col min="8197" max="8197" width="3.42578125" style="7" customWidth="1"/>
    <col min="8198" max="8198" width="11.42578125" style="7"/>
    <col min="8199" max="8199" width="28.85546875" style="7" customWidth="1"/>
    <col min="8200" max="8448" width="11.42578125" style="7"/>
    <col min="8449" max="8449" width="1.140625" style="7" customWidth="1"/>
    <col min="8450" max="8450" width="19.42578125" style="7" customWidth="1"/>
    <col min="8451" max="8451" width="7.42578125" style="7" bestFit="1" customWidth="1"/>
    <col min="8452" max="8452" width="109" style="7" bestFit="1" customWidth="1"/>
    <col min="8453" max="8453" width="3.42578125" style="7" customWidth="1"/>
    <col min="8454" max="8454" width="11.42578125" style="7"/>
    <col min="8455" max="8455" width="28.85546875" style="7" customWidth="1"/>
    <col min="8456" max="8704" width="11.42578125" style="7"/>
    <col min="8705" max="8705" width="1.140625" style="7" customWidth="1"/>
    <col min="8706" max="8706" width="19.42578125" style="7" customWidth="1"/>
    <col min="8707" max="8707" width="7.42578125" style="7" bestFit="1" customWidth="1"/>
    <col min="8708" max="8708" width="109" style="7" bestFit="1" customWidth="1"/>
    <col min="8709" max="8709" width="3.42578125" style="7" customWidth="1"/>
    <col min="8710" max="8710" width="11.42578125" style="7"/>
    <col min="8711" max="8711" width="28.85546875" style="7" customWidth="1"/>
    <col min="8712" max="8960" width="11.42578125" style="7"/>
    <col min="8961" max="8961" width="1.140625" style="7" customWidth="1"/>
    <col min="8962" max="8962" width="19.42578125" style="7" customWidth="1"/>
    <col min="8963" max="8963" width="7.42578125" style="7" bestFit="1" customWidth="1"/>
    <col min="8964" max="8964" width="109" style="7" bestFit="1" customWidth="1"/>
    <col min="8965" max="8965" width="3.42578125" style="7" customWidth="1"/>
    <col min="8966" max="8966" width="11.42578125" style="7"/>
    <col min="8967" max="8967" width="28.85546875" style="7" customWidth="1"/>
    <col min="8968" max="9216" width="11.42578125" style="7"/>
    <col min="9217" max="9217" width="1.140625" style="7" customWidth="1"/>
    <col min="9218" max="9218" width="19.42578125" style="7" customWidth="1"/>
    <col min="9219" max="9219" width="7.42578125" style="7" bestFit="1" customWidth="1"/>
    <col min="9220" max="9220" width="109" style="7" bestFit="1" customWidth="1"/>
    <col min="9221" max="9221" width="3.42578125" style="7" customWidth="1"/>
    <col min="9222" max="9222" width="11.42578125" style="7"/>
    <col min="9223" max="9223" width="28.85546875" style="7" customWidth="1"/>
    <col min="9224" max="9472" width="11.42578125" style="7"/>
    <col min="9473" max="9473" width="1.140625" style="7" customWidth="1"/>
    <col min="9474" max="9474" width="19.42578125" style="7" customWidth="1"/>
    <col min="9475" max="9475" width="7.42578125" style="7" bestFit="1" customWidth="1"/>
    <col min="9476" max="9476" width="109" style="7" bestFit="1" customWidth="1"/>
    <col min="9477" max="9477" width="3.42578125" style="7" customWidth="1"/>
    <col min="9478" max="9478" width="11.42578125" style="7"/>
    <col min="9479" max="9479" width="28.85546875" style="7" customWidth="1"/>
    <col min="9480" max="9728" width="11.42578125" style="7"/>
    <col min="9729" max="9729" width="1.140625" style="7" customWidth="1"/>
    <col min="9730" max="9730" width="19.42578125" style="7" customWidth="1"/>
    <col min="9731" max="9731" width="7.42578125" style="7" bestFit="1" customWidth="1"/>
    <col min="9732" max="9732" width="109" style="7" bestFit="1" customWidth="1"/>
    <col min="9733" max="9733" width="3.42578125" style="7" customWidth="1"/>
    <col min="9734" max="9734" width="11.42578125" style="7"/>
    <col min="9735" max="9735" width="28.85546875" style="7" customWidth="1"/>
    <col min="9736" max="9984" width="11.42578125" style="7"/>
    <col min="9985" max="9985" width="1.140625" style="7" customWidth="1"/>
    <col min="9986" max="9986" width="19.42578125" style="7" customWidth="1"/>
    <col min="9987" max="9987" width="7.42578125" style="7" bestFit="1" customWidth="1"/>
    <col min="9988" max="9988" width="109" style="7" bestFit="1" customWidth="1"/>
    <col min="9989" max="9989" width="3.42578125" style="7" customWidth="1"/>
    <col min="9990" max="9990" width="11.42578125" style="7"/>
    <col min="9991" max="9991" width="28.85546875" style="7" customWidth="1"/>
    <col min="9992" max="10240" width="11.42578125" style="7"/>
    <col min="10241" max="10241" width="1.140625" style="7" customWidth="1"/>
    <col min="10242" max="10242" width="19.42578125" style="7" customWidth="1"/>
    <col min="10243" max="10243" width="7.42578125" style="7" bestFit="1" customWidth="1"/>
    <col min="10244" max="10244" width="109" style="7" bestFit="1" customWidth="1"/>
    <col min="10245" max="10245" width="3.42578125" style="7" customWidth="1"/>
    <col min="10246" max="10246" width="11.42578125" style="7"/>
    <col min="10247" max="10247" width="28.85546875" style="7" customWidth="1"/>
    <col min="10248" max="10496" width="11.42578125" style="7"/>
    <col min="10497" max="10497" width="1.140625" style="7" customWidth="1"/>
    <col min="10498" max="10498" width="19.42578125" style="7" customWidth="1"/>
    <col min="10499" max="10499" width="7.42578125" style="7" bestFit="1" customWidth="1"/>
    <col min="10500" max="10500" width="109" style="7" bestFit="1" customWidth="1"/>
    <col min="10501" max="10501" width="3.42578125" style="7" customWidth="1"/>
    <col min="10502" max="10502" width="11.42578125" style="7"/>
    <col min="10503" max="10503" width="28.85546875" style="7" customWidth="1"/>
    <col min="10504" max="10752" width="11.42578125" style="7"/>
    <col min="10753" max="10753" width="1.140625" style="7" customWidth="1"/>
    <col min="10754" max="10754" width="19.42578125" style="7" customWidth="1"/>
    <col min="10755" max="10755" width="7.42578125" style="7" bestFit="1" customWidth="1"/>
    <col min="10756" max="10756" width="109" style="7" bestFit="1" customWidth="1"/>
    <col min="10757" max="10757" width="3.42578125" style="7" customWidth="1"/>
    <col min="10758" max="10758" width="11.42578125" style="7"/>
    <col min="10759" max="10759" width="28.85546875" style="7" customWidth="1"/>
    <col min="10760" max="11008" width="11.42578125" style="7"/>
    <col min="11009" max="11009" width="1.140625" style="7" customWidth="1"/>
    <col min="11010" max="11010" width="19.42578125" style="7" customWidth="1"/>
    <col min="11011" max="11011" width="7.42578125" style="7" bestFit="1" customWidth="1"/>
    <col min="11012" max="11012" width="109" style="7" bestFit="1" customWidth="1"/>
    <col min="11013" max="11013" width="3.42578125" style="7" customWidth="1"/>
    <col min="11014" max="11014" width="11.42578125" style="7"/>
    <col min="11015" max="11015" width="28.85546875" style="7" customWidth="1"/>
    <col min="11016" max="11264" width="11.42578125" style="7"/>
    <col min="11265" max="11265" width="1.140625" style="7" customWidth="1"/>
    <col min="11266" max="11266" width="19.42578125" style="7" customWidth="1"/>
    <col min="11267" max="11267" width="7.42578125" style="7" bestFit="1" customWidth="1"/>
    <col min="11268" max="11268" width="109" style="7" bestFit="1" customWidth="1"/>
    <col min="11269" max="11269" width="3.42578125" style="7" customWidth="1"/>
    <col min="11270" max="11270" width="11.42578125" style="7"/>
    <col min="11271" max="11271" width="28.85546875" style="7" customWidth="1"/>
    <col min="11272" max="11520" width="11.42578125" style="7"/>
    <col min="11521" max="11521" width="1.140625" style="7" customWidth="1"/>
    <col min="11522" max="11522" width="19.42578125" style="7" customWidth="1"/>
    <col min="11523" max="11523" width="7.42578125" style="7" bestFit="1" customWidth="1"/>
    <col min="11524" max="11524" width="109" style="7" bestFit="1" customWidth="1"/>
    <col min="11525" max="11525" width="3.42578125" style="7" customWidth="1"/>
    <col min="11526" max="11526" width="11.42578125" style="7"/>
    <col min="11527" max="11527" width="28.85546875" style="7" customWidth="1"/>
    <col min="11528" max="11776" width="11.42578125" style="7"/>
    <col min="11777" max="11777" width="1.140625" style="7" customWidth="1"/>
    <col min="11778" max="11778" width="19.42578125" style="7" customWidth="1"/>
    <col min="11779" max="11779" width="7.42578125" style="7" bestFit="1" customWidth="1"/>
    <col min="11780" max="11780" width="109" style="7" bestFit="1" customWidth="1"/>
    <col min="11781" max="11781" width="3.42578125" style="7" customWidth="1"/>
    <col min="11782" max="11782" width="11.42578125" style="7"/>
    <col min="11783" max="11783" width="28.85546875" style="7" customWidth="1"/>
    <col min="11784" max="12032" width="11.42578125" style="7"/>
    <col min="12033" max="12033" width="1.140625" style="7" customWidth="1"/>
    <col min="12034" max="12034" width="19.42578125" style="7" customWidth="1"/>
    <col min="12035" max="12035" width="7.42578125" style="7" bestFit="1" customWidth="1"/>
    <col min="12036" max="12036" width="109" style="7" bestFit="1" customWidth="1"/>
    <col min="12037" max="12037" width="3.42578125" style="7" customWidth="1"/>
    <col min="12038" max="12038" width="11.42578125" style="7"/>
    <col min="12039" max="12039" width="28.85546875" style="7" customWidth="1"/>
    <col min="12040" max="12288" width="11.42578125" style="7"/>
    <col min="12289" max="12289" width="1.140625" style="7" customWidth="1"/>
    <col min="12290" max="12290" width="19.42578125" style="7" customWidth="1"/>
    <col min="12291" max="12291" width="7.42578125" style="7" bestFit="1" customWidth="1"/>
    <col min="12292" max="12292" width="109" style="7" bestFit="1" customWidth="1"/>
    <col min="12293" max="12293" width="3.42578125" style="7" customWidth="1"/>
    <col min="12294" max="12294" width="11.42578125" style="7"/>
    <col min="12295" max="12295" width="28.85546875" style="7" customWidth="1"/>
    <col min="12296" max="12544" width="11.42578125" style="7"/>
    <col min="12545" max="12545" width="1.140625" style="7" customWidth="1"/>
    <col min="12546" max="12546" width="19.42578125" style="7" customWidth="1"/>
    <col min="12547" max="12547" width="7.42578125" style="7" bestFit="1" customWidth="1"/>
    <col min="12548" max="12548" width="109" style="7" bestFit="1" customWidth="1"/>
    <col min="12549" max="12549" width="3.42578125" style="7" customWidth="1"/>
    <col min="12550" max="12550" width="11.42578125" style="7"/>
    <col min="12551" max="12551" width="28.85546875" style="7" customWidth="1"/>
    <col min="12552" max="12800" width="11.42578125" style="7"/>
    <col min="12801" max="12801" width="1.140625" style="7" customWidth="1"/>
    <col min="12802" max="12802" width="19.42578125" style="7" customWidth="1"/>
    <col min="12803" max="12803" width="7.42578125" style="7" bestFit="1" customWidth="1"/>
    <col min="12804" max="12804" width="109" style="7" bestFit="1" customWidth="1"/>
    <col min="12805" max="12805" width="3.42578125" style="7" customWidth="1"/>
    <col min="12806" max="12806" width="11.42578125" style="7"/>
    <col min="12807" max="12807" width="28.85546875" style="7" customWidth="1"/>
    <col min="12808" max="13056" width="11.42578125" style="7"/>
    <col min="13057" max="13057" width="1.140625" style="7" customWidth="1"/>
    <col min="13058" max="13058" width="19.42578125" style="7" customWidth="1"/>
    <col min="13059" max="13059" width="7.42578125" style="7" bestFit="1" customWidth="1"/>
    <col min="13060" max="13060" width="109" style="7" bestFit="1" customWidth="1"/>
    <col min="13061" max="13061" width="3.42578125" style="7" customWidth="1"/>
    <col min="13062" max="13062" width="11.42578125" style="7"/>
    <col min="13063" max="13063" width="28.85546875" style="7" customWidth="1"/>
    <col min="13064" max="13312" width="11.42578125" style="7"/>
    <col min="13313" max="13313" width="1.140625" style="7" customWidth="1"/>
    <col min="13314" max="13314" width="19.42578125" style="7" customWidth="1"/>
    <col min="13315" max="13315" width="7.42578125" style="7" bestFit="1" customWidth="1"/>
    <col min="13316" max="13316" width="109" style="7" bestFit="1" customWidth="1"/>
    <col min="13317" max="13317" width="3.42578125" style="7" customWidth="1"/>
    <col min="13318" max="13318" width="11.42578125" style="7"/>
    <col min="13319" max="13319" width="28.85546875" style="7" customWidth="1"/>
    <col min="13320" max="13568" width="11.42578125" style="7"/>
    <col min="13569" max="13569" width="1.140625" style="7" customWidth="1"/>
    <col min="13570" max="13570" width="19.42578125" style="7" customWidth="1"/>
    <col min="13571" max="13571" width="7.42578125" style="7" bestFit="1" customWidth="1"/>
    <col min="13572" max="13572" width="109" style="7" bestFit="1" customWidth="1"/>
    <col min="13573" max="13573" width="3.42578125" style="7" customWidth="1"/>
    <col min="13574" max="13574" width="11.42578125" style="7"/>
    <col min="13575" max="13575" width="28.85546875" style="7" customWidth="1"/>
    <col min="13576" max="13824" width="11.42578125" style="7"/>
    <col min="13825" max="13825" width="1.140625" style="7" customWidth="1"/>
    <col min="13826" max="13826" width="19.42578125" style="7" customWidth="1"/>
    <col min="13827" max="13827" width="7.42578125" style="7" bestFit="1" customWidth="1"/>
    <col min="13828" max="13828" width="109" style="7" bestFit="1" customWidth="1"/>
    <col min="13829" max="13829" width="3.42578125" style="7" customWidth="1"/>
    <col min="13830" max="13830" width="11.42578125" style="7"/>
    <col min="13831" max="13831" width="28.85546875" style="7" customWidth="1"/>
    <col min="13832" max="14080" width="11.42578125" style="7"/>
    <col min="14081" max="14081" width="1.140625" style="7" customWidth="1"/>
    <col min="14082" max="14082" width="19.42578125" style="7" customWidth="1"/>
    <col min="14083" max="14083" width="7.42578125" style="7" bestFit="1" customWidth="1"/>
    <col min="14084" max="14084" width="109" style="7" bestFit="1" customWidth="1"/>
    <col min="14085" max="14085" width="3.42578125" style="7" customWidth="1"/>
    <col min="14086" max="14086" width="11.42578125" style="7"/>
    <col min="14087" max="14087" width="28.85546875" style="7" customWidth="1"/>
    <col min="14088" max="14336" width="11.42578125" style="7"/>
    <col min="14337" max="14337" width="1.140625" style="7" customWidth="1"/>
    <col min="14338" max="14338" width="19.42578125" style="7" customWidth="1"/>
    <col min="14339" max="14339" width="7.42578125" style="7" bestFit="1" customWidth="1"/>
    <col min="14340" max="14340" width="109" style="7" bestFit="1" customWidth="1"/>
    <col min="14341" max="14341" width="3.42578125" style="7" customWidth="1"/>
    <col min="14342" max="14342" width="11.42578125" style="7"/>
    <col min="14343" max="14343" width="28.85546875" style="7" customWidth="1"/>
    <col min="14344" max="14592" width="11.42578125" style="7"/>
    <col min="14593" max="14593" width="1.140625" style="7" customWidth="1"/>
    <col min="14594" max="14594" width="19.42578125" style="7" customWidth="1"/>
    <col min="14595" max="14595" width="7.42578125" style="7" bestFit="1" customWidth="1"/>
    <col min="14596" max="14596" width="109" style="7" bestFit="1" customWidth="1"/>
    <col min="14597" max="14597" width="3.42578125" style="7" customWidth="1"/>
    <col min="14598" max="14598" width="11.42578125" style="7"/>
    <col min="14599" max="14599" width="28.85546875" style="7" customWidth="1"/>
    <col min="14600" max="14848" width="11.42578125" style="7"/>
    <col min="14849" max="14849" width="1.140625" style="7" customWidth="1"/>
    <col min="14850" max="14850" width="19.42578125" style="7" customWidth="1"/>
    <col min="14851" max="14851" width="7.42578125" style="7" bestFit="1" customWidth="1"/>
    <col min="14852" max="14852" width="109" style="7" bestFit="1" customWidth="1"/>
    <col min="14853" max="14853" width="3.42578125" style="7" customWidth="1"/>
    <col min="14854" max="14854" width="11.42578125" style="7"/>
    <col min="14855" max="14855" width="28.85546875" style="7" customWidth="1"/>
    <col min="14856" max="15104" width="11.42578125" style="7"/>
    <col min="15105" max="15105" width="1.140625" style="7" customWidth="1"/>
    <col min="15106" max="15106" width="19.42578125" style="7" customWidth="1"/>
    <col min="15107" max="15107" width="7.42578125" style="7" bestFit="1" customWidth="1"/>
    <col min="15108" max="15108" width="109" style="7" bestFit="1" customWidth="1"/>
    <col min="15109" max="15109" width="3.42578125" style="7" customWidth="1"/>
    <col min="15110" max="15110" width="11.42578125" style="7"/>
    <col min="15111" max="15111" width="28.85546875" style="7" customWidth="1"/>
    <col min="15112" max="15360" width="11.42578125" style="7"/>
    <col min="15361" max="15361" width="1.140625" style="7" customWidth="1"/>
    <col min="15362" max="15362" width="19.42578125" style="7" customWidth="1"/>
    <col min="15363" max="15363" width="7.42578125" style="7" bestFit="1" customWidth="1"/>
    <col min="15364" max="15364" width="109" style="7" bestFit="1" customWidth="1"/>
    <col min="15365" max="15365" width="3.42578125" style="7" customWidth="1"/>
    <col min="15366" max="15366" width="11.42578125" style="7"/>
    <col min="15367" max="15367" width="28.85546875" style="7" customWidth="1"/>
    <col min="15368" max="15616" width="11.42578125" style="7"/>
    <col min="15617" max="15617" width="1.140625" style="7" customWidth="1"/>
    <col min="15618" max="15618" width="19.42578125" style="7" customWidth="1"/>
    <col min="15619" max="15619" width="7.42578125" style="7" bestFit="1" customWidth="1"/>
    <col min="15620" max="15620" width="109" style="7" bestFit="1" customWidth="1"/>
    <col min="15621" max="15621" width="3.42578125" style="7" customWidth="1"/>
    <col min="15622" max="15622" width="11.42578125" style="7"/>
    <col min="15623" max="15623" width="28.85546875" style="7" customWidth="1"/>
    <col min="15624" max="15872" width="11.42578125" style="7"/>
    <col min="15873" max="15873" width="1.140625" style="7" customWidth="1"/>
    <col min="15874" max="15874" width="19.42578125" style="7" customWidth="1"/>
    <col min="15875" max="15875" width="7.42578125" style="7" bestFit="1" customWidth="1"/>
    <col min="15876" max="15876" width="109" style="7" bestFit="1" customWidth="1"/>
    <col min="15877" max="15877" width="3.42578125" style="7" customWidth="1"/>
    <col min="15878" max="15878" width="11.42578125" style="7"/>
    <col min="15879" max="15879" width="28.85546875" style="7" customWidth="1"/>
    <col min="15880" max="16128" width="11.42578125" style="7"/>
    <col min="16129" max="16129" width="1.140625" style="7" customWidth="1"/>
    <col min="16130" max="16130" width="19.42578125" style="7" customWidth="1"/>
    <col min="16131" max="16131" width="7.42578125" style="7" bestFit="1" customWidth="1"/>
    <col min="16132" max="16132" width="109" style="7" bestFit="1" customWidth="1"/>
    <col min="16133" max="16133" width="3.42578125" style="7" customWidth="1"/>
    <col min="16134" max="16134" width="11.42578125" style="7"/>
    <col min="16135" max="16135" width="28.85546875" style="7" customWidth="1"/>
    <col min="16136" max="16384" width="11.42578125" style="7"/>
  </cols>
  <sheetData>
    <row r="1" spans="2:7" ht="6" customHeight="1" thickBot="1" x14ac:dyDescent="0.25"/>
    <row r="2" spans="2:7" ht="36" customHeight="1" thickBot="1" x14ac:dyDescent="0.25">
      <c r="B2" s="444" t="s">
        <v>1266</v>
      </c>
      <c r="C2" s="445"/>
      <c r="D2" s="446"/>
      <c r="E2" s="8"/>
    </row>
    <row r="3" spans="2:7" ht="36" customHeight="1" thickBot="1" x14ac:dyDescent="0.25">
      <c r="B3" s="37" t="s">
        <v>7</v>
      </c>
      <c r="C3" s="38" t="s">
        <v>1067</v>
      </c>
      <c r="D3" s="39" t="s">
        <v>1068</v>
      </c>
      <c r="E3" s="8"/>
    </row>
    <row r="4" spans="2:7" ht="13.5" thickBot="1" x14ac:dyDescent="0.25">
      <c r="B4" s="40" t="s">
        <v>34</v>
      </c>
      <c r="C4" s="41" t="s">
        <v>0</v>
      </c>
      <c r="D4" s="42" t="s">
        <v>35</v>
      </c>
      <c r="E4" s="8"/>
      <c r="G4" s="9"/>
    </row>
    <row r="5" spans="2:7" ht="39" thickBot="1" x14ac:dyDescent="0.25">
      <c r="B5" s="40" t="s">
        <v>36</v>
      </c>
      <c r="C5" s="43">
        <v>0</v>
      </c>
      <c r="D5" s="42" t="s">
        <v>891</v>
      </c>
      <c r="E5" s="8"/>
    </row>
    <row r="6" spans="2:7" ht="114" customHeight="1" thickBot="1" x14ac:dyDescent="0.25">
      <c r="B6" s="40" t="s">
        <v>37</v>
      </c>
      <c r="C6" s="43">
        <v>20</v>
      </c>
      <c r="D6" s="42" t="s">
        <v>1065</v>
      </c>
      <c r="E6" s="8"/>
    </row>
    <row r="7" spans="2:7" ht="110.25" customHeight="1" thickBot="1" x14ac:dyDescent="0.25">
      <c r="B7" s="40" t="s">
        <v>38</v>
      </c>
      <c r="C7" s="43">
        <v>40</v>
      </c>
      <c r="D7" s="42" t="s">
        <v>892</v>
      </c>
      <c r="E7" s="8"/>
    </row>
    <row r="8" spans="2:7" ht="89.25" customHeight="1" thickBot="1" x14ac:dyDescent="0.25">
      <c r="B8" s="40" t="s">
        <v>1248</v>
      </c>
      <c r="C8" s="43">
        <v>60</v>
      </c>
      <c r="D8" s="42" t="s">
        <v>1020</v>
      </c>
      <c r="E8" s="8"/>
      <c r="F8" s="21"/>
    </row>
    <row r="9" spans="2:7" ht="66.75" customHeight="1" thickBot="1" x14ac:dyDescent="0.25">
      <c r="B9" s="44" t="s">
        <v>40</v>
      </c>
      <c r="C9" s="45">
        <v>80</v>
      </c>
      <c r="D9" s="46" t="s">
        <v>893</v>
      </c>
      <c r="E9" s="8"/>
    </row>
    <row r="10" spans="2:7" ht="51" x14ac:dyDescent="0.2">
      <c r="B10" s="44" t="s">
        <v>41</v>
      </c>
      <c r="C10" s="45">
        <v>100</v>
      </c>
      <c r="D10" s="46" t="s">
        <v>1019</v>
      </c>
    </row>
    <row r="11" spans="2:7" ht="21" customHeight="1" x14ac:dyDescent="0.2"/>
  </sheetData>
  <mergeCells count="1">
    <mergeCell ref="B2:D2"/>
  </mergeCells>
  <pageMargins left="0.70866141732283472" right="0.70866141732283472" top="0.74803149606299213" bottom="0.74803149606299213" header="0.31496062992125984" footer="0.31496062992125984"/>
  <pageSetup scale="93" orientation="landscape" verticalDpi="360"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76"/>
  <sheetViews>
    <sheetView showGridLines="0" topLeftCell="A15" zoomScale="70" zoomScaleNormal="70" workbookViewId="0">
      <selection activeCell="O69" sqref="O69"/>
    </sheetView>
  </sheetViews>
  <sheetFormatPr baseColWidth="10" defaultRowHeight="15" x14ac:dyDescent="0.25"/>
  <cols>
    <col min="1" max="1" width="3.5703125" customWidth="1"/>
    <col min="3" max="3" width="15.42578125" customWidth="1"/>
    <col min="8" max="13" width="9.85546875" customWidth="1"/>
    <col min="14" max="14" width="16.42578125" bestFit="1" customWidth="1"/>
    <col min="15" max="15" width="16.5703125" bestFit="1" customWidth="1"/>
    <col min="16" max="16" width="45.5703125" customWidth="1"/>
    <col min="17" max="17" width="22.85546875" customWidth="1"/>
    <col min="18" max="19" width="11.42578125" hidden="1" customWidth="1"/>
  </cols>
  <sheetData>
    <row r="1" spans="2:18" ht="15.75" thickBot="1" x14ac:dyDescent="0.3">
      <c r="B1" s="4"/>
    </row>
    <row r="2" spans="2:18" ht="15" customHeight="1" x14ac:dyDescent="0.25">
      <c r="B2" s="493" t="s">
        <v>182</v>
      </c>
      <c r="C2" s="494"/>
      <c r="D2" s="472" t="s">
        <v>1280</v>
      </c>
      <c r="E2" s="473"/>
      <c r="F2" s="473"/>
      <c r="G2" s="473"/>
      <c r="H2" s="473"/>
      <c r="I2" s="473"/>
      <c r="J2" s="473"/>
      <c r="K2" s="473"/>
      <c r="L2" s="473"/>
      <c r="M2" s="473"/>
      <c r="N2" s="473"/>
      <c r="O2" s="487" t="s">
        <v>191</v>
      </c>
      <c r="P2" s="488"/>
    </row>
    <row r="3" spans="2:18" x14ac:dyDescent="0.25">
      <c r="B3" s="495"/>
      <c r="C3" s="496"/>
      <c r="D3" s="474"/>
      <c r="E3" s="475"/>
      <c r="F3" s="475"/>
      <c r="G3" s="475"/>
      <c r="H3" s="475"/>
      <c r="I3" s="475"/>
      <c r="J3" s="475"/>
      <c r="K3" s="475"/>
      <c r="L3" s="475"/>
      <c r="M3" s="475"/>
      <c r="N3" s="475"/>
      <c r="O3" s="489"/>
      <c r="P3" s="490"/>
      <c r="R3" t="s">
        <v>191</v>
      </c>
    </row>
    <row r="4" spans="2:18" x14ac:dyDescent="0.25">
      <c r="B4" s="495"/>
      <c r="C4" s="496"/>
      <c r="D4" s="474"/>
      <c r="E4" s="475"/>
      <c r="F4" s="475"/>
      <c r="G4" s="475"/>
      <c r="H4" s="475"/>
      <c r="I4" s="475"/>
      <c r="J4" s="475"/>
      <c r="K4" s="475"/>
      <c r="L4" s="475"/>
      <c r="M4" s="475"/>
      <c r="N4" s="475"/>
      <c r="O4" s="489"/>
      <c r="P4" s="490"/>
      <c r="R4" t="s">
        <v>192</v>
      </c>
    </row>
    <row r="5" spans="2:18" ht="15.75" thickBot="1" x14ac:dyDescent="0.3">
      <c r="B5" s="495"/>
      <c r="C5" s="496"/>
      <c r="D5" s="474"/>
      <c r="E5" s="475"/>
      <c r="F5" s="475"/>
      <c r="G5" s="475"/>
      <c r="H5" s="475"/>
      <c r="I5" s="475"/>
      <c r="J5" s="475"/>
      <c r="K5" s="475"/>
      <c r="L5" s="475"/>
      <c r="M5" s="475"/>
      <c r="N5" s="475"/>
      <c r="O5" s="489"/>
      <c r="P5" s="490"/>
      <c r="R5" t="s">
        <v>193</v>
      </c>
    </row>
    <row r="6" spans="2:18" x14ac:dyDescent="0.25">
      <c r="B6" s="495"/>
      <c r="C6" s="497"/>
      <c r="D6" s="476" t="str">
        <f>PORTADA!D10</f>
        <v>Corporación para el Desarrollo Sostenible del Urabá - CORPOURABA</v>
      </c>
      <c r="E6" s="477"/>
      <c r="F6" s="477"/>
      <c r="G6" s="477"/>
      <c r="H6" s="477"/>
      <c r="I6" s="477"/>
      <c r="J6" s="477"/>
      <c r="K6" s="477"/>
      <c r="L6" s="477"/>
      <c r="M6" s="477"/>
      <c r="N6" s="477"/>
      <c r="O6" s="489"/>
      <c r="P6" s="490"/>
      <c r="Q6" s="98"/>
      <c r="R6" t="s">
        <v>194</v>
      </c>
    </row>
    <row r="7" spans="2:18" x14ac:dyDescent="0.25">
      <c r="B7" s="495"/>
      <c r="C7" s="497"/>
      <c r="D7" s="478"/>
      <c r="E7" s="479"/>
      <c r="F7" s="479"/>
      <c r="G7" s="479"/>
      <c r="H7" s="479"/>
      <c r="I7" s="479"/>
      <c r="J7" s="479"/>
      <c r="K7" s="479"/>
      <c r="L7" s="479"/>
      <c r="M7" s="479"/>
      <c r="N7" s="479"/>
      <c r="O7" s="489"/>
      <c r="P7" s="490"/>
      <c r="Q7" s="98"/>
    </row>
    <row r="8" spans="2:18" x14ac:dyDescent="0.25">
      <c r="B8" s="495"/>
      <c r="C8" s="497"/>
      <c r="D8" s="478"/>
      <c r="E8" s="479"/>
      <c r="F8" s="479"/>
      <c r="G8" s="479"/>
      <c r="H8" s="479"/>
      <c r="I8" s="479"/>
      <c r="J8" s="479"/>
      <c r="K8" s="479"/>
      <c r="L8" s="479"/>
      <c r="M8" s="479"/>
      <c r="N8" s="479"/>
      <c r="O8" s="489"/>
      <c r="P8" s="490"/>
      <c r="Q8" s="98"/>
    </row>
    <row r="9" spans="2:18" ht="16.5" customHeight="1" thickBot="1" x14ac:dyDescent="0.3">
      <c r="B9" s="498"/>
      <c r="C9" s="499"/>
      <c r="D9" s="480"/>
      <c r="E9" s="481"/>
      <c r="F9" s="481"/>
      <c r="G9" s="481"/>
      <c r="H9" s="481"/>
      <c r="I9" s="481"/>
      <c r="J9" s="481"/>
      <c r="K9" s="481"/>
      <c r="L9" s="481"/>
      <c r="M9" s="481"/>
      <c r="N9" s="481"/>
      <c r="O9" s="491"/>
      <c r="P9" s="492"/>
      <c r="Q9" s="98"/>
      <c r="R9">
        <f>IF(D12=R4,40,IF(D12=R5,35,10))</f>
        <v>40</v>
      </c>
    </row>
    <row r="10" spans="2:18" x14ac:dyDescent="0.25">
      <c r="P10" s="98"/>
      <c r="Q10" s="98"/>
    </row>
    <row r="11" spans="2:18" x14ac:dyDescent="0.25">
      <c r="B11" s="482" t="s">
        <v>724</v>
      </c>
      <c r="C11" s="483"/>
      <c r="D11" s="483"/>
      <c r="E11" s="483"/>
      <c r="F11" s="483"/>
      <c r="G11" s="483"/>
      <c r="H11" s="483"/>
      <c r="I11" s="483"/>
      <c r="J11" s="483"/>
      <c r="K11" s="483"/>
      <c r="L11" s="483"/>
      <c r="M11" s="483"/>
      <c r="N11" s="483"/>
      <c r="O11" s="483"/>
      <c r="P11" s="483"/>
      <c r="Q11" s="98"/>
    </row>
    <row r="12" spans="2:18" ht="45.75" customHeight="1" x14ac:dyDescent="0.25">
      <c r="B12" s="469" t="s">
        <v>190</v>
      </c>
      <c r="C12" s="469"/>
      <c r="D12" s="451" t="s">
        <v>192</v>
      </c>
      <c r="E12" s="451"/>
      <c r="F12" s="451"/>
      <c r="G12" s="451"/>
      <c r="H12" s="451"/>
      <c r="I12" s="451"/>
      <c r="J12" s="451"/>
      <c r="K12" s="451"/>
      <c r="L12" s="451"/>
      <c r="M12" s="451"/>
      <c r="N12" s="451"/>
      <c r="O12" s="451"/>
      <c r="P12" s="451"/>
      <c r="Q12" s="98"/>
    </row>
    <row r="13" spans="2:18" ht="79.5" customHeight="1" x14ac:dyDescent="0.25">
      <c r="B13" s="469" t="s">
        <v>1024</v>
      </c>
      <c r="C13" s="469"/>
      <c r="D13" s="484" t="s">
        <v>1277</v>
      </c>
      <c r="E13" s="484"/>
      <c r="F13" s="484"/>
      <c r="G13" s="484"/>
      <c r="H13" s="484"/>
      <c r="I13" s="484"/>
      <c r="J13" s="484"/>
      <c r="K13" s="484"/>
      <c r="L13" s="484"/>
      <c r="M13" s="484"/>
      <c r="N13" s="484"/>
      <c r="O13" s="484"/>
      <c r="P13" s="484"/>
    </row>
    <row r="14" spans="2:18" ht="67.5" customHeight="1" x14ac:dyDescent="0.25">
      <c r="B14" s="469" t="s">
        <v>185</v>
      </c>
      <c r="C14" s="469"/>
      <c r="D14" s="485"/>
      <c r="E14" s="451"/>
      <c r="F14" s="451"/>
      <c r="G14" s="451"/>
      <c r="H14" s="451"/>
      <c r="I14" s="451"/>
      <c r="J14" s="451"/>
      <c r="K14" s="451"/>
      <c r="L14" s="451"/>
      <c r="M14" s="451"/>
      <c r="N14" s="451"/>
      <c r="O14" s="451"/>
      <c r="P14" s="451"/>
    </row>
    <row r="15" spans="2:18" ht="70.5" customHeight="1" x14ac:dyDescent="0.25">
      <c r="B15" s="469" t="s">
        <v>186</v>
      </c>
      <c r="C15" s="469"/>
      <c r="D15" s="486"/>
      <c r="E15" s="451"/>
      <c r="F15" s="451"/>
      <c r="G15" s="451"/>
      <c r="H15" s="451"/>
      <c r="I15" s="451"/>
      <c r="J15" s="451"/>
      <c r="K15" s="451"/>
      <c r="L15" s="451"/>
      <c r="M15" s="451"/>
      <c r="N15" s="451"/>
      <c r="O15" s="451"/>
      <c r="P15" s="451"/>
    </row>
    <row r="16" spans="2:18" ht="59.25" customHeight="1" x14ac:dyDescent="0.25">
      <c r="B16" s="469" t="s">
        <v>187</v>
      </c>
      <c r="C16" s="469"/>
      <c r="D16" s="486"/>
      <c r="E16" s="451"/>
      <c r="F16" s="451"/>
      <c r="G16" s="451"/>
      <c r="H16" s="451"/>
      <c r="I16" s="451"/>
      <c r="J16" s="451"/>
      <c r="K16" s="451"/>
      <c r="L16" s="451"/>
      <c r="M16" s="451"/>
      <c r="N16" s="451"/>
      <c r="O16" s="451"/>
      <c r="P16" s="451"/>
    </row>
    <row r="17" spans="2:17" s="24" customFormat="1" x14ac:dyDescent="0.25">
      <c r="B17" s="22"/>
      <c r="C17" s="22"/>
      <c r="D17" s="23"/>
      <c r="E17" s="23"/>
      <c r="F17" s="23"/>
      <c r="G17" s="23"/>
      <c r="H17" s="23"/>
      <c r="I17" s="23"/>
      <c r="J17" s="23"/>
      <c r="K17" s="23"/>
      <c r="L17" s="23"/>
      <c r="M17" s="23"/>
      <c r="N17" s="23"/>
    </row>
    <row r="18" spans="2:17" ht="18.75" x14ac:dyDescent="0.3">
      <c r="B18" s="461" t="s">
        <v>722</v>
      </c>
      <c r="C18" s="462"/>
      <c r="D18" s="462"/>
      <c r="E18" s="462"/>
      <c r="F18" s="462"/>
      <c r="G18" s="462"/>
      <c r="H18" s="462"/>
      <c r="I18" s="462"/>
      <c r="J18" s="462"/>
      <c r="K18" s="462"/>
      <c r="L18" s="462"/>
      <c r="M18" s="462"/>
      <c r="N18" s="462"/>
      <c r="O18" s="462"/>
      <c r="P18" s="462"/>
    </row>
    <row r="19" spans="2:17" s="126" customFormat="1" ht="37.5" customHeight="1" x14ac:dyDescent="0.25">
      <c r="B19" s="452" t="s">
        <v>723</v>
      </c>
      <c r="C19" s="453"/>
      <c r="D19" s="453"/>
      <c r="E19" s="453"/>
      <c r="F19" s="454"/>
      <c r="G19" s="463" t="s">
        <v>1274</v>
      </c>
      <c r="H19" s="463"/>
      <c r="I19" s="463"/>
      <c r="J19" s="463"/>
      <c r="K19" s="463"/>
      <c r="L19" s="463"/>
      <c r="M19" s="463"/>
      <c r="N19" s="463"/>
      <c r="O19" s="463"/>
      <c r="P19" s="463"/>
    </row>
    <row r="20" spans="2:17" s="126" customFormat="1" ht="37.5" customHeight="1" x14ac:dyDescent="0.25">
      <c r="B20" s="452" t="s">
        <v>696</v>
      </c>
      <c r="C20" s="453"/>
      <c r="D20" s="453"/>
      <c r="E20" s="453"/>
      <c r="F20" s="454"/>
      <c r="G20" s="464" t="s">
        <v>908</v>
      </c>
      <c r="H20" s="464"/>
      <c r="I20" s="464"/>
      <c r="J20" s="464"/>
      <c r="K20" s="464"/>
      <c r="L20" s="464"/>
      <c r="M20" s="464"/>
      <c r="N20" s="464"/>
      <c r="O20" s="464"/>
      <c r="P20" s="464"/>
    </row>
    <row r="21" spans="2:17" s="126" customFormat="1" ht="37.5" customHeight="1" x14ac:dyDescent="0.25">
      <c r="B21" s="452" t="s">
        <v>1070</v>
      </c>
      <c r="C21" s="453"/>
      <c r="D21" s="453"/>
      <c r="E21" s="453"/>
      <c r="F21" s="454"/>
      <c r="G21" s="464" t="s">
        <v>1297</v>
      </c>
      <c r="H21" s="464"/>
      <c r="I21" s="464"/>
      <c r="J21" s="464"/>
      <c r="K21" s="464"/>
      <c r="L21" s="464"/>
      <c r="M21" s="464"/>
      <c r="N21" s="464"/>
      <c r="O21" s="464"/>
      <c r="P21" s="464"/>
    </row>
    <row r="22" spans="2:17" ht="15.75" thickBot="1" x14ac:dyDescent="0.3"/>
    <row r="23" spans="2:17" s="126" customFormat="1" ht="23.25" customHeight="1" x14ac:dyDescent="0.25">
      <c r="B23" s="456" t="s">
        <v>1021</v>
      </c>
      <c r="C23" s="458" t="s">
        <v>597</v>
      </c>
      <c r="D23" s="458"/>
      <c r="E23" s="458"/>
      <c r="F23" s="458"/>
      <c r="G23" s="458"/>
      <c r="H23" s="458"/>
      <c r="I23" s="458"/>
      <c r="J23" s="458"/>
      <c r="K23" s="458"/>
      <c r="L23" s="458"/>
      <c r="M23" s="458"/>
      <c r="N23" s="458"/>
      <c r="O23" s="465" t="s">
        <v>1063</v>
      </c>
      <c r="P23" s="467" t="s">
        <v>1022</v>
      </c>
    </row>
    <row r="24" spans="2:17" s="126" customFormat="1" ht="23.25" customHeight="1" x14ac:dyDescent="0.25">
      <c r="B24" s="457"/>
      <c r="C24" s="469" t="s">
        <v>596</v>
      </c>
      <c r="D24" s="469"/>
      <c r="E24" s="469"/>
      <c r="F24" s="469"/>
      <c r="G24" s="469"/>
      <c r="H24" s="469"/>
      <c r="I24" s="469"/>
      <c r="J24" s="469"/>
      <c r="K24" s="469"/>
      <c r="L24" s="469"/>
      <c r="M24" s="469"/>
      <c r="N24" s="469"/>
      <c r="O24" s="466"/>
      <c r="P24" s="468"/>
    </row>
    <row r="25" spans="2:17" s="116" customFormat="1" ht="35.25" customHeight="1" x14ac:dyDescent="0.25">
      <c r="B25" s="111">
        <v>1</v>
      </c>
      <c r="C25" s="459" t="s">
        <v>1023</v>
      </c>
      <c r="D25" s="459"/>
      <c r="E25" s="459"/>
      <c r="F25" s="459"/>
      <c r="G25" s="459"/>
      <c r="H25" s="459"/>
      <c r="I25" s="459"/>
      <c r="J25" s="459"/>
      <c r="K25" s="459"/>
      <c r="L25" s="459"/>
      <c r="M25" s="459"/>
      <c r="N25" s="459"/>
      <c r="O25" s="111" t="s">
        <v>1296</v>
      </c>
      <c r="P25" s="120" t="s">
        <v>1275</v>
      </c>
    </row>
    <row r="26" spans="2:17" s="116" customFormat="1" x14ac:dyDescent="0.25">
      <c r="B26" s="111">
        <v>2</v>
      </c>
      <c r="C26" s="459" t="s">
        <v>1024</v>
      </c>
      <c r="D26" s="459"/>
      <c r="E26" s="459"/>
      <c r="F26" s="459"/>
      <c r="G26" s="459"/>
      <c r="H26" s="459"/>
      <c r="I26" s="459"/>
      <c r="J26" s="459"/>
      <c r="K26" s="459"/>
      <c r="L26" s="459"/>
      <c r="M26" s="459"/>
      <c r="N26" s="459"/>
      <c r="O26" s="111">
        <v>100</v>
      </c>
      <c r="P26" s="119" t="s">
        <v>1299</v>
      </c>
    </row>
    <row r="27" spans="2:17" s="116" customFormat="1" ht="138" customHeight="1" x14ac:dyDescent="0.25">
      <c r="B27" s="111">
        <v>3</v>
      </c>
      <c r="C27" s="459" t="s">
        <v>1278</v>
      </c>
      <c r="D27" s="459"/>
      <c r="E27" s="459"/>
      <c r="F27" s="459"/>
      <c r="G27" s="459"/>
      <c r="H27" s="459"/>
      <c r="I27" s="459"/>
      <c r="J27" s="459"/>
      <c r="K27" s="459"/>
      <c r="L27" s="459"/>
      <c r="M27" s="459"/>
      <c r="N27" s="459"/>
      <c r="O27" s="111">
        <v>80</v>
      </c>
      <c r="P27" s="119" t="s">
        <v>1453</v>
      </c>
      <c r="Q27" s="116">
        <v>2019</v>
      </c>
    </row>
    <row r="28" spans="2:17" s="116" customFormat="1" ht="68.25" customHeight="1" x14ac:dyDescent="0.25">
      <c r="B28" s="111">
        <v>4</v>
      </c>
      <c r="C28" s="459" t="s">
        <v>186</v>
      </c>
      <c r="D28" s="459"/>
      <c r="E28" s="459"/>
      <c r="F28" s="459"/>
      <c r="G28" s="459"/>
      <c r="H28" s="459"/>
      <c r="I28" s="459"/>
      <c r="J28" s="459"/>
      <c r="K28" s="459"/>
      <c r="L28" s="459"/>
      <c r="M28" s="459"/>
      <c r="N28" s="459"/>
      <c r="O28" s="111">
        <v>100</v>
      </c>
      <c r="P28" s="119" t="s">
        <v>1301</v>
      </c>
    </row>
    <row r="29" spans="2:17" s="116" customFormat="1" ht="54.75" customHeight="1" x14ac:dyDescent="0.25">
      <c r="B29" s="111">
        <v>7</v>
      </c>
      <c r="C29" s="459" t="s">
        <v>1025</v>
      </c>
      <c r="D29" s="459"/>
      <c r="E29" s="459"/>
      <c r="F29" s="459"/>
      <c r="G29" s="459"/>
      <c r="H29" s="459"/>
      <c r="I29" s="459"/>
      <c r="J29" s="459"/>
      <c r="K29" s="459"/>
      <c r="L29" s="459"/>
      <c r="M29" s="459"/>
      <c r="N29" s="459"/>
      <c r="O29" s="111">
        <v>100</v>
      </c>
      <c r="P29" s="119" t="s">
        <v>1300</v>
      </c>
    </row>
    <row r="30" spans="2:17" s="116" customFormat="1" ht="49.5" customHeight="1" x14ac:dyDescent="0.25">
      <c r="B30" s="111">
        <v>8</v>
      </c>
      <c r="C30" s="459" t="s">
        <v>1026</v>
      </c>
      <c r="D30" s="459"/>
      <c r="E30" s="459"/>
      <c r="F30" s="459"/>
      <c r="G30" s="459"/>
      <c r="H30" s="459"/>
      <c r="I30" s="459"/>
      <c r="J30" s="459"/>
      <c r="K30" s="459"/>
      <c r="L30" s="459"/>
      <c r="M30" s="459"/>
      <c r="N30" s="459"/>
      <c r="O30" s="111">
        <v>100</v>
      </c>
      <c r="P30" s="119" t="s">
        <v>1302</v>
      </c>
    </row>
    <row r="31" spans="2:17" s="116" customFormat="1" ht="35.25" customHeight="1" x14ac:dyDescent="0.25">
      <c r="B31" s="111">
        <v>9</v>
      </c>
      <c r="C31" s="459" t="s">
        <v>1027</v>
      </c>
      <c r="D31" s="459"/>
      <c r="E31" s="459"/>
      <c r="F31" s="459"/>
      <c r="G31" s="459"/>
      <c r="H31" s="459"/>
      <c r="I31" s="459"/>
      <c r="J31" s="459"/>
      <c r="K31" s="459"/>
      <c r="L31" s="459"/>
      <c r="M31" s="459"/>
      <c r="N31" s="459"/>
      <c r="O31" s="111">
        <v>100</v>
      </c>
      <c r="P31" s="119" t="s">
        <v>1300</v>
      </c>
    </row>
    <row r="32" spans="2:17" s="116" customFormat="1" ht="60.75" customHeight="1" x14ac:dyDescent="0.25">
      <c r="B32" s="111">
        <v>10</v>
      </c>
      <c r="C32" s="459" t="s">
        <v>1028</v>
      </c>
      <c r="D32" s="459"/>
      <c r="E32" s="459"/>
      <c r="F32" s="459"/>
      <c r="G32" s="459"/>
      <c r="H32" s="459"/>
      <c r="I32" s="459"/>
      <c r="J32" s="459"/>
      <c r="K32" s="459"/>
      <c r="L32" s="459"/>
      <c r="M32" s="459"/>
      <c r="N32" s="459"/>
      <c r="O32" s="365">
        <v>100</v>
      </c>
      <c r="P32" s="119" t="s">
        <v>1454</v>
      </c>
      <c r="Q32" s="351">
        <v>43800</v>
      </c>
    </row>
    <row r="33" spans="2:17" s="116" customFormat="1" ht="60.75" customHeight="1" x14ac:dyDescent="0.25">
      <c r="B33" s="111">
        <v>11</v>
      </c>
      <c r="C33" s="459" t="s">
        <v>1029</v>
      </c>
      <c r="D33" s="459"/>
      <c r="E33" s="459"/>
      <c r="F33" s="459"/>
      <c r="G33" s="459"/>
      <c r="H33" s="459"/>
      <c r="I33" s="459"/>
      <c r="J33" s="459"/>
      <c r="K33" s="459"/>
      <c r="L33" s="459"/>
      <c r="M33" s="459"/>
      <c r="N33" s="459"/>
      <c r="O33" s="356">
        <v>40</v>
      </c>
      <c r="P33" s="119" t="s">
        <v>1304</v>
      </c>
    </row>
    <row r="34" spans="2:17" s="116" customFormat="1" ht="35.25" customHeight="1" x14ac:dyDescent="0.25">
      <c r="B34" s="127">
        <v>12</v>
      </c>
      <c r="C34" s="460" t="s">
        <v>1030</v>
      </c>
      <c r="D34" s="460"/>
      <c r="E34" s="460"/>
      <c r="F34" s="460"/>
      <c r="G34" s="460"/>
      <c r="H34" s="460"/>
      <c r="I34" s="460"/>
      <c r="J34" s="460"/>
      <c r="K34" s="460"/>
      <c r="L34" s="460"/>
      <c r="M34" s="460"/>
      <c r="N34" s="460"/>
      <c r="O34" s="356">
        <v>40</v>
      </c>
      <c r="P34" s="121" t="s">
        <v>1305</v>
      </c>
    </row>
    <row r="35" spans="2:17" s="116" customFormat="1" ht="48.75" customHeight="1" x14ac:dyDescent="0.25">
      <c r="B35" s="111">
        <v>13</v>
      </c>
      <c r="C35" s="459" t="s">
        <v>1031</v>
      </c>
      <c r="D35" s="459"/>
      <c r="E35" s="459"/>
      <c r="F35" s="459"/>
      <c r="G35" s="459"/>
      <c r="H35" s="459"/>
      <c r="I35" s="459"/>
      <c r="J35" s="459"/>
      <c r="K35" s="459"/>
      <c r="L35" s="459"/>
      <c r="M35" s="459"/>
      <c r="N35" s="459"/>
      <c r="O35" s="111">
        <v>100</v>
      </c>
      <c r="P35" s="119" t="s">
        <v>1300</v>
      </c>
    </row>
    <row r="36" spans="2:17" s="116" customFormat="1" ht="58.5" customHeight="1" x14ac:dyDescent="0.25">
      <c r="B36" s="111">
        <v>14</v>
      </c>
      <c r="C36" s="459" t="s">
        <v>1032</v>
      </c>
      <c r="D36" s="459"/>
      <c r="E36" s="459"/>
      <c r="F36" s="459"/>
      <c r="G36" s="459"/>
      <c r="H36" s="459"/>
      <c r="I36" s="459"/>
      <c r="J36" s="459"/>
      <c r="K36" s="459"/>
      <c r="L36" s="459"/>
      <c r="M36" s="459"/>
      <c r="N36" s="459"/>
      <c r="O36" s="111">
        <v>100</v>
      </c>
      <c r="P36" s="119" t="s">
        <v>1303</v>
      </c>
    </row>
    <row r="37" spans="2:17" s="116" customFormat="1" ht="72" customHeight="1" x14ac:dyDescent="0.25">
      <c r="B37" s="111">
        <v>15</v>
      </c>
      <c r="C37" s="459" t="s">
        <v>1033</v>
      </c>
      <c r="D37" s="459"/>
      <c r="E37" s="459"/>
      <c r="F37" s="459"/>
      <c r="G37" s="459"/>
      <c r="H37" s="459"/>
      <c r="I37" s="459"/>
      <c r="J37" s="459"/>
      <c r="K37" s="459"/>
      <c r="L37" s="459"/>
      <c r="M37" s="459"/>
      <c r="N37" s="459"/>
      <c r="O37" s="111">
        <v>100</v>
      </c>
      <c r="P37" s="119" t="s">
        <v>1303</v>
      </c>
    </row>
    <row r="38" spans="2:17" s="116" customFormat="1" ht="111" customHeight="1" x14ac:dyDescent="0.25">
      <c r="B38" s="111">
        <v>16</v>
      </c>
      <c r="C38" s="459" t="s">
        <v>1034</v>
      </c>
      <c r="D38" s="459"/>
      <c r="E38" s="459"/>
      <c r="F38" s="459"/>
      <c r="G38" s="459"/>
      <c r="H38" s="459"/>
      <c r="I38" s="459"/>
      <c r="J38" s="459"/>
      <c r="K38" s="459"/>
      <c r="L38" s="459"/>
      <c r="M38" s="459"/>
      <c r="N38" s="459"/>
      <c r="O38" s="362">
        <v>100</v>
      </c>
      <c r="P38" s="119" t="s">
        <v>1443</v>
      </c>
    </row>
    <row r="39" spans="2:17" s="116" customFormat="1" x14ac:dyDescent="0.25">
      <c r="B39" s="111">
        <v>17</v>
      </c>
      <c r="C39" s="459" t="s">
        <v>1035</v>
      </c>
      <c r="D39" s="459"/>
      <c r="E39" s="459"/>
      <c r="F39" s="459"/>
      <c r="G39" s="459"/>
      <c r="H39" s="459"/>
      <c r="I39" s="459"/>
      <c r="J39" s="459"/>
      <c r="K39" s="459"/>
      <c r="L39" s="459"/>
      <c r="M39" s="459"/>
      <c r="N39" s="459"/>
      <c r="O39" s="362">
        <v>100</v>
      </c>
      <c r="P39" s="119" t="s">
        <v>1443</v>
      </c>
    </row>
    <row r="40" spans="2:17" s="116" customFormat="1" ht="35.25" customHeight="1" x14ac:dyDescent="0.25">
      <c r="B40" s="111">
        <v>18</v>
      </c>
      <c r="C40" s="459" t="s">
        <v>1036</v>
      </c>
      <c r="D40" s="459"/>
      <c r="E40" s="459"/>
      <c r="F40" s="459"/>
      <c r="G40" s="459"/>
      <c r="H40" s="459"/>
      <c r="I40" s="459"/>
      <c r="J40" s="459"/>
      <c r="K40" s="459"/>
      <c r="L40" s="459"/>
      <c r="M40" s="459"/>
      <c r="N40" s="459"/>
      <c r="O40" s="362">
        <v>100</v>
      </c>
      <c r="P40" s="121" t="s">
        <v>1444</v>
      </c>
    </row>
    <row r="41" spans="2:17" s="116" customFormat="1" ht="35.25" customHeight="1" x14ac:dyDescent="0.25">
      <c r="B41" s="111">
        <v>19</v>
      </c>
      <c r="C41" s="459" t="s">
        <v>1037</v>
      </c>
      <c r="D41" s="459"/>
      <c r="E41" s="459"/>
      <c r="F41" s="459"/>
      <c r="G41" s="459"/>
      <c r="H41" s="459"/>
      <c r="I41" s="459"/>
      <c r="J41" s="459"/>
      <c r="K41" s="459"/>
      <c r="L41" s="459"/>
      <c r="M41" s="459"/>
      <c r="N41" s="459"/>
      <c r="O41" s="111">
        <v>100</v>
      </c>
      <c r="P41" s="121"/>
    </row>
    <row r="42" spans="2:17" s="116" customFormat="1" ht="45.75" customHeight="1" x14ac:dyDescent="0.25">
      <c r="B42" s="111">
        <v>20</v>
      </c>
      <c r="C42" s="459" t="s">
        <v>1038</v>
      </c>
      <c r="D42" s="459"/>
      <c r="E42" s="459"/>
      <c r="F42" s="459"/>
      <c r="G42" s="459"/>
      <c r="H42" s="459"/>
      <c r="I42" s="459"/>
      <c r="J42" s="459"/>
      <c r="K42" s="459"/>
      <c r="L42" s="459"/>
      <c r="M42" s="459"/>
      <c r="N42" s="459"/>
      <c r="O42" s="111">
        <v>100</v>
      </c>
      <c r="P42" s="121" t="s">
        <v>1303</v>
      </c>
    </row>
    <row r="43" spans="2:17" s="116" customFormat="1" ht="27.75" customHeight="1" x14ac:dyDescent="0.25">
      <c r="B43" s="111">
        <v>21</v>
      </c>
      <c r="C43" s="459" t="s">
        <v>1039</v>
      </c>
      <c r="D43" s="459"/>
      <c r="E43" s="459"/>
      <c r="F43" s="459"/>
      <c r="G43" s="459"/>
      <c r="H43" s="459"/>
      <c r="I43" s="459"/>
      <c r="J43" s="459"/>
      <c r="K43" s="459"/>
      <c r="L43" s="459"/>
      <c r="M43" s="459"/>
      <c r="N43" s="459"/>
      <c r="O43" s="365">
        <v>100</v>
      </c>
      <c r="P43" s="119" t="str">
        <f>+P32</f>
        <v>En PETi y PESI, aprobado por la dirección</v>
      </c>
      <c r="Q43" s="116">
        <v>0</v>
      </c>
    </row>
    <row r="44" spans="2:17" s="116" customFormat="1" x14ac:dyDescent="0.25">
      <c r="B44" s="111">
        <v>22</v>
      </c>
      <c r="C44" s="459" t="s">
        <v>1040</v>
      </c>
      <c r="D44" s="459"/>
      <c r="E44" s="459"/>
      <c r="F44" s="459"/>
      <c r="G44" s="459"/>
      <c r="H44" s="459"/>
      <c r="I44" s="459"/>
      <c r="J44" s="459"/>
      <c r="K44" s="459"/>
      <c r="L44" s="459"/>
      <c r="M44" s="459"/>
      <c r="N44" s="459"/>
      <c r="O44" s="362">
        <v>100</v>
      </c>
      <c r="P44" s="119" t="s">
        <v>1438</v>
      </c>
    </row>
    <row r="45" spans="2:17" s="116" customFormat="1" ht="24.75" customHeight="1" x14ac:dyDescent="0.25">
      <c r="B45" s="111">
        <v>23</v>
      </c>
      <c r="C45" s="459" t="s">
        <v>1041</v>
      </c>
      <c r="D45" s="459"/>
      <c r="E45" s="459"/>
      <c r="F45" s="459"/>
      <c r="G45" s="459"/>
      <c r="H45" s="459"/>
      <c r="I45" s="459"/>
      <c r="J45" s="459"/>
      <c r="K45" s="459"/>
      <c r="L45" s="459"/>
      <c r="M45" s="459"/>
      <c r="N45" s="459"/>
      <c r="O45" s="365">
        <v>100</v>
      </c>
      <c r="P45" s="119" t="s">
        <v>1445</v>
      </c>
    </row>
    <row r="46" spans="2:17" s="116" customFormat="1" ht="35.25" customHeight="1" x14ac:dyDescent="0.25">
      <c r="B46" s="111">
        <v>24</v>
      </c>
      <c r="C46" s="459" t="s">
        <v>1042</v>
      </c>
      <c r="D46" s="459"/>
      <c r="E46" s="459"/>
      <c r="F46" s="459"/>
      <c r="G46" s="459"/>
      <c r="H46" s="459"/>
      <c r="I46" s="459"/>
      <c r="J46" s="459"/>
      <c r="K46" s="459"/>
      <c r="L46" s="459"/>
      <c r="M46" s="459"/>
      <c r="N46" s="459"/>
      <c r="O46" s="111">
        <v>80</v>
      </c>
      <c r="P46" s="119" t="s">
        <v>1455</v>
      </c>
    </row>
    <row r="47" spans="2:17" s="116" customFormat="1" ht="35.25" customHeight="1" x14ac:dyDescent="0.25">
      <c r="B47" s="111">
        <v>25</v>
      </c>
      <c r="C47" s="459" t="s">
        <v>1043</v>
      </c>
      <c r="D47" s="459"/>
      <c r="E47" s="459"/>
      <c r="F47" s="459"/>
      <c r="G47" s="459"/>
      <c r="H47" s="459"/>
      <c r="I47" s="459"/>
      <c r="J47" s="459"/>
      <c r="K47" s="459"/>
      <c r="L47" s="459"/>
      <c r="M47" s="459"/>
      <c r="N47" s="459"/>
      <c r="O47" s="111">
        <v>80</v>
      </c>
      <c r="P47" s="119" t="s">
        <v>1398</v>
      </c>
    </row>
    <row r="48" spans="2:17" s="116" customFormat="1" ht="35.25" customHeight="1" x14ac:dyDescent="0.25">
      <c r="B48" s="111">
        <v>26</v>
      </c>
      <c r="C48" s="459" t="s">
        <v>1044</v>
      </c>
      <c r="D48" s="459"/>
      <c r="E48" s="459"/>
      <c r="F48" s="459"/>
      <c r="G48" s="459"/>
      <c r="H48" s="459"/>
      <c r="I48" s="459"/>
      <c r="J48" s="459"/>
      <c r="K48" s="459"/>
      <c r="L48" s="459"/>
      <c r="M48" s="459"/>
      <c r="N48" s="459"/>
      <c r="O48" s="350">
        <v>80</v>
      </c>
      <c r="P48" s="119" t="s">
        <v>1398</v>
      </c>
    </row>
    <row r="49" spans="2:17" s="116" customFormat="1" ht="35.25" customHeight="1" x14ac:dyDescent="0.25">
      <c r="B49" s="111">
        <v>27</v>
      </c>
      <c r="C49" s="459" t="s">
        <v>1045</v>
      </c>
      <c r="D49" s="459"/>
      <c r="E49" s="459"/>
      <c r="F49" s="459"/>
      <c r="G49" s="459"/>
      <c r="H49" s="459"/>
      <c r="I49" s="459"/>
      <c r="J49" s="459"/>
      <c r="K49" s="459"/>
      <c r="L49" s="459"/>
      <c r="M49" s="459"/>
      <c r="N49" s="459"/>
      <c r="O49" s="350">
        <v>80</v>
      </c>
      <c r="P49" s="119" t="s">
        <v>1398</v>
      </c>
    </row>
    <row r="50" spans="2:17" s="116" customFormat="1" ht="35.25" customHeight="1" x14ac:dyDescent="0.25">
      <c r="B50" s="111">
        <v>28</v>
      </c>
      <c r="C50" s="459" t="s">
        <v>1046</v>
      </c>
      <c r="D50" s="459"/>
      <c r="E50" s="459"/>
      <c r="F50" s="459"/>
      <c r="G50" s="459"/>
      <c r="H50" s="459"/>
      <c r="I50" s="459"/>
      <c r="J50" s="459"/>
      <c r="K50" s="459"/>
      <c r="L50" s="459"/>
      <c r="M50" s="459"/>
      <c r="N50" s="459"/>
      <c r="O50" s="111">
        <v>40</v>
      </c>
      <c r="P50" s="119" t="s">
        <v>1306</v>
      </c>
    </row>
    <row r="51" spans="2:17" s="116" customFormat="1" ht="35.25" customHeight="1" x14ac:dyDescent="0.25">
      <c r="B51" s="111">
        <v>29</v>
      </c>
      <c r="C51" s="459" t="s">
        <v>1047</v>
      </c>
      <c r="D51" s="459"/>
      <c r="E51" s="459"/>
      <c r="F51" s="459"/>
      <c r="G51" s="459"/>
      <c r="H51" s="459"/>
      <c r="I51" s="459"/>
      <c r="J51" s="459"/>
      <c r="K51" s="459"/>
      <c r="L51" s="459"/>
      <c r="M51" s="459"/>
      <c r="N51" s="459"/>
      <c r="O51" s="356">
        <v>20</v>
      </c>
      <c r="P51" s="119" t="s">
        <v>1306</v>
      </c>
    </row>
    <row r="52" spans="2:17" s="116" customFormat="1" ht="35.25" customHeight="1" x14ac:dyDescent="0.25">
      <c r="B52" s="111">
        <v>30</v>
      </c>
      <c r="C52" s="459" t="s">
        <v>1048</v>
      </c>
      <c r="D52" s="459"/>
      <c r="E52" s="459"/>
      <c r="F52" s="459"/>
      <c r="G52" s="459"/>
      <c r="H52" s="459"/>
      <c r="I52" s="459"/>
      <c r="J52" s="459"/>
      <c r="K52" s="459"/>
      <c r="L52" s="459"/>
      <c r="M52" s="459"/>
      <c r="N52" s="459"/>
      <c r="O52" s="350">
        <v>80</v>
      </c>
      <c r="P52" s="119" t="s">
        <v>1398</v>
      </c>
    </row>
    <row r="53" spans="2:17" s="116" customFormat="1" ht="35.25" customHeight="1" x14ac:dyDescent="0.25">
      <c r="B53" s="111">
        <v>31</v>
      </c>
      <c r="C53" s="459" t="s">
        <v>1439</v>
      </c>
      <c r="D53" s="459"/>
      <c r="E53" s="459"/>
      <c r="F53" s="459"/>
      <c r="G53" s="459"/>
      <c r="H53" s="459"/>
      <c r="I53" s="459"/>
      <c r="J53" s="459"/>
      <c r="K53" s="459"/>
      <c r="L53" s="459"/>
      <c r="M53" s="459"/>
      <c r="N53" s="459"/>
      <c r="O53" s="360">
        <v>60</v>
      </c>
      <c r="P53" s="119" t="s">
        <v>1440</v>
      </c>
    </row>
    <row r="54" spans="2:17" s="116" customFormat="1" x14ac:dyDescent="0.25">
      <c r="B54" s="111">
        <v>32</v>
      </c>
      <c r="C54" s="459" t="s">
        <v>1049</v>
      </c>
      <c r="D54" s="459"/>
      <c r="E54" s="459"/>
      <c r="F54" s="459"/>
      <c r="G54" s="459"/>
      <c r="H54" s="459"/>
      <c r="I54" s="459"/>
      <c r="J54" s="459"/>
      <c r="K54" s="459"/>
      <c r="L54" s="459"/>
      <c r="M54" s="459"/>
      <c r="N54" s="459"/>
      <c r="O54" s="300">
        <v>40</v>
      </c>
      <c r="P54" s="119" t="s">
        <v>1306</v>
      </c>
    </row>
    <row r="55" spans="2:17" s="116" customFormat="1" ht="35.25" customHeight="1" x14ac:dyDescent="0.25">
      <c r="B55" s="111">
        <v>33</v>
      </c>
      <c r="C55" s="459" t="s">
        <v>1050</v>
      </c>
      <c r="D55" s="459"/>
      <c r="E55" s="459"/>
      <c r="F55" s="459"/>
      <c r="G55" s="459"/>
      <c r="H55" s="459"/>
      <c r="I55" s="459"/>
      <c r="J55" s="459"/>
      <c r="K55" s="459"/>
      <c r="L55" s="459"/>
      <c r="M55" s="459"/>
      <c r="N55" s="459"/>
      <c r="O55" s="111">
        <v>100</v>
      </c>
      <c r="P55" s="119" t="s">
        <v>1389</v>
      </c>
      <c r="Q55" s="116">
        <v>2019</v>
      </c>
    </row>
    <row r="56" spans="2:17" s="116" customFormat="1" ht="35.25" customHeight="1" x14ac:dyDescent="0.25">
      <c r="B56" s="111">
        <v>34</v>
      </c>
      <c r="C56" s="459" t="s">
        <v>1051</v>
      </c>
      <c r="D56" s="459"/>
      <c r="E56" s="459"/>
      <c r="F56" s="459"/>
      <c r="G56" s="459"/>
      <c r="H56" s="459"/>
      <c r="I56" s="459"/>
      <c r="J56" s="459"/>
      <c r="K56" s="459"/>
      <c r="L56" s="459"/>
      <c r="M56" s="459"/>
      <c r="N56" s="459"/>
      <c r="O56" s="111">
        <v>20</v>
      </c>
      <c r="P56" s="119" t="s">
        <v>1306</v>
      </c>
    </row>
    <row r="57" spans="2:17" s="116" customFormat="1" ht="51" customHeight="1" x14ac:dyDescent="0.25">
      <c r="B57" s="111">
        <v>35</v>
      </c>
      <c r="C57" s="459" t="s">
        <v>1052</v>
      </c>
      <c r="D57" s="459"/>
      <c r="E57" s="459"/>
      <c r="F57" s="459"/>
      <c r="G57" s="459"/>
      <c r="H57" s="459"/>
      <c r="I57" s="459"/>
      <c r="J57" s="459"/>
      <c r="K57" s="459"/>
      <c r="L57" s="459"/>
      <c r="M57" s="459"/>
      <c r="N57" s="459"/>
      <c r="O57" s="112">
        <v>80</v>
      </c>
      <c r="P57" s="119" t="s">
        <v>1399</v>
      </c>
    </row>
    <row r="58" spans="2:17" s="116" customFormat="1" x14ac:dyDescent="0.25">
      <c r="B58" s="111">
        <v>36</v>
      </c>
      <c r="C58" s="459" t="s">
        <v>1053</v>
      </c>
      <c r="D58" s="459"/>
      <c r="E58" s="459"/>
      <c r="F58" s="459"/>
      <c r="G58" s="459"/>
      <c r="H58" s="459"/>
      <c r="I58" s="459"/>
      <c r="J58" s="459"/>
      <c r="K58" s="459"/>
      <c r="L58" s="459"/>
      <c r="M58" s="459"/>
      <c r="N58" s="459"/>
      <c r="O58" s="350">
        <v>80</v>
      </c>
      <c r="P58" s="119" t="s">
        <v>1398</v>
      </c>
    </row>
    <row r="59" spans="2:17" s="116" customFormat="1" ht="35.25" customHeight="1" x14ac:dyDescent="0.25">
      <c r="B59" s="111">
        <v>37</v>
      </c>
      <c r="C59" s="459" t="s">
        <v>1054</v>
      </c>
      <c r="D59" s="459"/>
      <c r="E59" s="459"/>
      <c r="F59" s="459"/>
      <c r="G59" s="459"/>
      <c r="H59" s="459"/>
      <c r="I59" s="459"/>
      <c r="J59" s="459"/>
      <c r="K59" s="459"/>
      <c r="L59" s="459"/>
      <c r="M59" s="459"/>
      <c r="N59" s="459"/>
      <c r="O59" s="111">
        <v>40</v>
      </c>
      <c r="P59" s="119" t="s">
        <v>1306</v>
      </c>
    </row>
    <row r="60" spans="2:17" s="116" customFormat="1" x14ac:dyDescent="0.25">
      <c r="B60" s="111">
        <v>38</v>
      </c>
      <c r="C60" s="470" t="s">
        <v>1055</v>
      </c>
      <c r="D60" s="470"/>
      <c r="E60" s="470"/>
      <c r="F60" s="470"/>
      <c r="G60" s="470"/>
      <c r="H60" s="470"/>
      <c r="I60" s="470"/>
      <c r="J60" s="470"/>
      <c r="K60" s="470"/>
      <c r="L60" s="470"/>
      <c r="M60" s="470"/>
      <c r="N60" s="470"/>
      <c r="O60" s="112">
        <v>80</v>
      </c>
      <c r="P60" s="119" t="s">
        <v>1445</v>
      </c>
      <c r="Q60" s="116">
        <v>2019</v>
      </c>
    </row>
    <row r="61" spans="2:17" s="116" customFormat="1" x14ac:dyDescent="0.25">
      <c r="B61" s="111">
        <v>39</v>
      </c>
      <c r="C61" s="470" t="s">
        <v>1056</v>
      </c>
      <c r="D61" s="470"/>
      <c r="E61" s="470"/>
      <c r="F61" s="470"/>
      <c r="G61" s="470"/>
      <c r="H61" s="470"/>
      <c r="I61" s="470"/>
      <c r="J61" s="470"/>
      <c r="K61" s="470"/>
      <c r="L61" s="470"/>
      <c r="M61" s="470"/>
      <c r="N61" s="470"/>
      <c r="O61" s="362">
        <v>100</v>
      </c>
      <c r="P61" s="119" t="s">
        <v>1390</v>
      </c>
      <c r="Q61" s="116">
        <v>2019</v>
      </c>
    </row>
    <row r="62" spans="2:17" s="116" customFormat="1" ht="35.25" customHeight="1" x14ac:dyDescent="0.25">
      <c r="B62" s="111">
        <v>40</v>
      </c>
      <c r="C62" s="470" t="s">
        <v>1032</v>
      </c>
      <c r="D62" s="470"/>
      <c r="E62" s="470"/>
      <c r="F62" s="470"/>
      <c r="G62" s="470"/>
      <c r="H62" s="470"/>
      <c r="I62" s="470"/>
      <c r="J62" s="470"/>
      <c r="K62" s="470"/>
      <c r="L62" s="470"/>
      <c r="M62" s="470"/>
      <c r="N62" s="470"/>
      <c r="O62" s="112">
        <v>100</v>
      </c>
      <c r="P62" s="119" t="s">
        <v>1303</v>
      </c>
    </row>
    <row r="63" spans="2:17" s="116" customFormat="1" ht="35.25" customHeight="1" x14ac:dyDescent="0.25">
      <c r="B63" s="111"/>
      <c r="C63" s="471" t="s">
        <v>598</v>
      </c>
      <c r="D63" s="471"/>
      <c r="E63" s="471"/>
      <c r="F63" s="471"/>
      <c r="G63" s="471"/>
      <c r="H63" s="471"/>
      <c r="I63" s="471"/>
      <c r="J63" s="471"/>
      <c r="K63" s="471"/>
      <c r="L63" s="471"/>
      <c r="M63" s="471"/>
      <c r="N63" s="471"/>
      <c r="O63" s="111"/>
      <c r="P63" s="119"/>
    </row>
    <row r="64" spans="2:17" s="116" customFormat="1" ht="35.25" customHeight="1" x14ac:dyDescent="0.25">
      <c r="B64" s="111">
        <v>41</v>
      </c>
      <c r="C64" s="455" t="s">
        <v>1057</v>
      </c>
      <c r="D64" s="455"/>
      <c r="E64" s="455"/>
      <c r="F64" s="455"/>
      <c r="G64" s="455"/>
      <c r="H64" s="455"/>
      <c r="I64" s="455"/>
      <c r="J64" s="455"/>
      <c r="K64" s="455"/>
      <c r="L64" s="455"/>
      <c r="M64" s="455"/>
      <c r="N64" s="455"/>
      <c r="O64" s="365">
        <v>100</v>
      </c>
      <c r="P64" s="119" t="s">
        <v>1452</v>
      </c>
    </row>
    <row r="65" spans="2:17" s="116" customFormat="1" ht="35.25" customHeight="1" x14ac:dyDescent="0.25">
      <c r="B65" s="111">
        <v>42</v>
      </c>
      <c r="C65" s="455" t="s">
        <v>1058</v>
      </c>
      <c r="D65" s="455"/>
      <c r="E65" s="455"/>
      <c r="F65" s="455"/>
      <c r="G65" s="455"/>
      <c r="H65" s="455"/>
      <c r="I65" s="455"/>
      <c r="J65" s="455"/>
      <c r="K65" s="455"/>
      <c r="L65" s="455"/>
      <c r="M65" s="455"/>
      <c r="N65" s="455"/>
      <c r="O65" s="362">
        <v>80</v>
      </c>
      <c r="P65" s="119" t="s">
        <v>1442</v>
      </c>
      <c r="Q65" s="116">
        <v>2019</v>
      </c>
    </row>
    <row r="66" spans="2:17" s="116" customFormat="1" ht="35.25" customHeight="1" x14ac:dyDescent="0.25">
      <c r="B66" s="111">
        <v>43</v>
      </c>
      <c r="C66" s="455" t="s">
        <v>1059</v>
      </c>
      <c r="D66" s="455"/>
      <c r="E66" s="455"/>
      <c r="F66" s="455"/>
      <c r="G66" s="455"/>
      <c r="H66" s="455"/>
      <c r="I66" s="455"/>
      <c r="J66" s="455"/>
      <c r="K66" s="455"/>
      <c r="L66" s="455"/>
      <c r="M66" s="455"/>
      <c r="N66" s="455"/>
      <c r="O66" s="348">
        <v>80</v>
      </c>
      <c r="P66" s="119" t="s">
        <v>1391</v>
      </c>
      <c r="Q66" s="116">
        <v>2019</v>
      </c>
    </row>
    <row r="67" spans="2:17" s="116" customFormat="1" ht="35.25" customHeight="1" x14ac:dyDescent="0.25">
      <c r="B67" s="111">
        <v>44</v>
      </c>
      <c r="C67" s="455" t="s">
        <v>1060</v>
      </c>
      <c r="D67" s="455"/>
      <c r="E67" s="455"/>
      <c r="F67" s="455"/>
      <c r="G67" s="455"/>
      <c r="H67" s="455"/>
      <c r="I67" s="455"/>
      <c r="J67" s="455"/>
      <c r="K67" s="455"/>
      <c r="L67" s="455"/>
      <c r="M67" s="455"/>
      <c r="N67" s="455"/>
      <c r="O67" s="365">
        <v>100</v>
      </c>
      <c r="P67" s="119" t="str">
        <f>+P64</f>
        <v>En PETI y PESI aprobados mediante resolución</v>
      </c>
    </row>
    <row r="68" spans="2:17" s="116" customFormat="1" ht="35.25" customHeight="1" x14ac:dyDescent="0.25">
      <c r="B68" s="111"/>
      <c r="C68" s="471" t="s">
        <v>599</v>
      </c>
      <c r="D68" s="471"/>
      <c r="E68" s="471"/>
      <c r="F68" s="471"/>
      <c r="G68" s="471"/>
      <c r="H68" s="471"/>
      <c r="I68" s="471"/>
      <c r="J68" s="471"/>
      <c r="K68" s="471"/>
      <c r="L68" s="471"/>
      <c r="M68" s="471"/>
      <c r="N68" s="471"/>
      <c r="O68" s="112"/>
      <c r="P68" s="119"/>
    </row>
    <row r="69" spans="2:17" s="116" customFormat="1" ht="35.25" customHeight="1" x14ac:dyDescent="0.25">
      <c r="B69" s="111">
        <v>45</v>
      </c>
      <c r="C69" s="455" t="s">
        <v>1272</v>
      </c>
      <c r="D69" s="455" t="s">
        <v>268</v>
      </c>
      <c r="E69" s="455" t="s">
        <v>268</v>
      </c>
      <c r="F69" s="455" t="s">
        <v>268</v>
      </c>
      <c r="G69" s="455" t="s">
        <v>268</v>
      </c>
      <c r="H69" s="455" t="s">
        <v>268</v>
      </c>
      <c r="I69" s="455" t="s">
        <v>268</v>
      </c>
      <c r="J69" s="455" t="s">
        <v>268</v>
      </c>
      <c r="K69" s="455" t="s">
        <v>268</v>
      </c>
      <c r="L69" s="455" t="s">
        <v>268</v>
      </c>
      <c r="M69" s="455" t="s">
        <v>268</v>
      </c>
      <c r="N69" s="455" t="s">
        <v>268</v>
      </c>
      <c r="O69" s="348">
        <v>80</v>
      </c>
      <c r="P69" s="119" t="s">
        <v>1390</v>
      </c>
      <c r="Q69" s="116">
        <v>2019</v>
      </c>
    </row>
    <row r="70" spans="2:17" s="116" customFormat="1" ht="35.25" customHeight="1" x14ac:dyDescent="0.25">
      <c r="B70" s="111">
        <v>46</v>
      </c>
      <c r="C70" s="455" t="s">
        <v>273</v>
      </c>
      <c r="D70" s="455" t="s">
        <v>273</v>
      </c>
      <c r="E70" s="455" t="s">
        <v>273</v>
      </c>
      <c r="F70" s="455" t="s">
        <v>273</v>
      </c>
      <c r="G70" s="455" t="s">
        <v>273</v>
      </c>
      <c r="H70" s="455" t="s">
        <v>273</v>
      </c>
      <c r="I70" s="455" t="s">
        <v>273</v>
      </c>
      <c r="J70" s="455" t="s">
        <v>273</v>
      </c>
      <c r="K70" s="455" t="s">
        <v>273</v>
      </c>
      <c r="L70" s="455" t="s">
        <v>273</v>
      </c>
      <c r="M70" s="455" t="s">
        <v>273</v>
      </c>
      <c r="N70" s="455" t="s">
        <v>273</v>
      </c>
      <c r="O70" s="365">
        <v>100</v>
      </c>
      <c r="P70" s="119" t="s">
        <v>1450</v>
      </c>
    </row>
    <row r="71" spans="2:17" s="116" customFormat="1" ht="35.25" customHeight="1" x14ac:dyDescent="0.25">
      <c r="B71" s="111">
        <v>47</v>
      </c>
      <c r="C71" s="455" t="s">
        <v>277</v>
      </c>
      <c r="D71" s="455" t="s">
        <v>277</v>
      </c>
      <c r="E71" s="455" t="s">
        <v>277</v>
      </c>
      <c r="F71" s="455" t="s">
        <v>277</v>
      </c>
      <c r="G71" s="455" t="s">
        <v>277</v>
      </c>
      <c r="H71" s="455" t="s">
        <v>277</v>
      </c>
      <c r="I71" s="455" t="s">
        <v>277</v>
      </c>
      <c r="J71" s="455" t="s">
        <v>277</v>
      </c>
      <c r="K71" s="455" t="s">
        <v>277</v>
      </c>
      <c r="L71" s="455" t="s">
        <v>277</v>
      </c>
      <c r="M71" s="455" t="s">
        <v>277</v>
      </c>
      <c r="N71" s="455" t="s">
        <v>277</v>
      </c>
      <c r="O71" s="362">
        <v>60</v>
      </c>
      <c r="P71" s="119" t="s">
        <v>1441</v>
      </c>
    </row>
    <row r="72" spans="2:17" s="116" customFormat="1" ht="35.25" customHeight="1" x14ac:dyDescent="0.25">
      <c r="B72" s="111"/>
      <c r="C72" s="471" t="s">
        <v>600</v>
      </c>
      <c r="D72" s="471"/>
      <c r="E72" s="471"/>
      <c r="F72" s="471"/>
      <c r="G72" s="471"/>
      <c r="H72" s="471"/>
      <c r="I72" s="471"/>
      <c r="J72" s="471"/>
      <c r="K72" s="471"/>
      <c r="L72" s="471"/>
      <c r="M72" s="471"/>
      <c r="N72" s="471"/>
      <c r="O72" s="112"/>
      <c r="P72" s="119"/>
    </row>
    <row r="73" spans="2:17" s="116" customFormat="1" x14ac:dyDescent="0.25">
      <c r="B73" s="111">
        <v>48</v>
      </c>
      <c r="C73" s="455" t="s">
        <v>1061</v>
      </c>
      <c r="D73" s="455"/>
      <c r="E73" s="455"/>
      <c r="F73" s="455"/>
      <c r="G73" s="455"/>
      <c r="H73" s="455"/>
      <c r="I73" s="455"/>
      <c r="J73" s="455"/>
      <c r="K73" s="455"/>
      <c r="L73" s="455"/>
      <c r="M73" s="455"/>
      <c r="N73" s="455"/>
      <c r="O73" s="362">
        <v>80</v>
      </c>
      <c r="P73" s="119" t="s">
        <v>1390</v>
      </c>
      <c r="Q73" s="116" t="s">
        <v>1392</v>
      </c>
    </row>
    <row r="74" spans="2:17" s="116" customFormat="1" x14ac:dyDescent="0.25">
      <c r="B74" s="111">
        <v>49</v>
      </c>
      <c r="C74" s="455" t="s">
        <v>1062</v>
      </c>
      <c r="D74" s="455"/>
      <c r="E74" s="455"/>
      <c r="F74" s="455"/>
      <c r="G74" s="455"/>
      <c r="H74" s="455"/>
      <c r="I74" s="455"/>
      <c r="J74" s="455"/>
      <c r="K74" s="455"/>
      <c r="L74" s="455"/>
      <c r="M74" s="455"/>
      <c r="N74" s="455"/>
      <c r="O74" s="365">
        <v>80</v>
      </c>
      <c r="P74" s="119" t="s">
        <v>1451</v>
      </c>
    </row>
    <row r="75" spans="2:17" ht="45.75" customHeight="1" x14ac:dyDescent="0.25">
      <c r="C75" s="447" t="s">
        <v>1284</v>
      </c>
      <c r="D75" s="447"/>
      <c r="E75" s="447"/>
      <c r="F75" s="447"/>
      <c r="G75" s="447"/>
      <c r="H75" s="447"/>
      <c r="I75" s="447" t="s">
        <v>1285</v>
      </c>
      <c r="J75" s="447"/>
      <c r="K75" s="447" t="s">
        <v>1286</v>
      </c>
      <c r="L75" s="447"/>
      <c r="M75" s="447"/>
      <c r="N75" s="344" t="s">
        <v>1287</v>
      </c>
    </row>
    <row r="76" spans="2:17" ht="38.25" customHeight="1" x14ac:dyDescent="0.25">
      <c r="B76" s="341">
        <v>50</v>
      </c>
      <c r="C76" s="448" t="s">
        <v>1288</v>
      </c>
      <c r="D76" s="449"/>
      <c r="E76" s="449"/>
      <c r="F76" s="449"/>
      <c r="G76" s="449"/>
      <c r="H76" s="450"/>
      <c r="I76" s="451">
        <v>9</v>
      </c>
      <c r="J76" s="451"/>
      <c r="K76" s="451">
        <v>9</v>
      </c>
      <c r="L76" s="451"/>
      <c r="M76" s="451"/>
      <c r="N76" s="345">
        <f>K76/I76</f>
        <v>1</v>
      </c>
    </row>
  </sheetData>
  <autoFilter ref="B24:S76" xr:uid="{709522C3-5321-4AC6-9233-451CFB7ED067}">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83">
    <mergeCell ref="D2:N5"/>
    <mergeCell ref="D6:N9"/>
    <mergeCell ref="G21:P21"/>
    <mergeCell ref="B11:P11"/>
    <mergeCell ref="D12:P12"/>
    <mergeCell ref="D13:P13"/>
    <mergeCell ref="D14:P14"/>
    <mergeCell ref="D15:P15"/>
    <mergeCell ref="D16:P16"/>
    <mergeCell ref="O2:P9"/>
    <mergeCell ref="B13:C13"/>
    <mergeCell ref="B14:C14"/>
    <mergeCell ref="B15:C15"/>
    <mergeCell ref="B2:C9"/>
    <mergeCell ref="B12:C12"/>
    <mergeCell ref="B16:C16"/>
    <mergeCell ref="C63:N63"/>
    <mergeCell ref="C64:N64"/>
    <mergeCell ref="C73:N73"/>
    <mergeCell ref="C67:N67"/>
    <mergeCell ref="C74:N74"/>
    <mergeCell ref="C68:N68"/>
    <mergeCell ref="C69:N69"/>
    <mergeCell ref="C70:N70"/>
    <mergeCell ref="C71:N71"/>
    <mergeCell ref="C72:N72"/>
    <mergeCell ref="C58:N58"/>
    <mergeCell ref="C59:N59"/>
    <mergeCell ref="C60:N60"/>
    <mergeCell ref="C61:N61"/>
    <mergeCell ref="C62:N62"/>
    <mergeCell ref="C53:N53"/>
    <mergeCell ref="C54:N54"/>
    <mergeCell ref="C55:N55"/>
    <mergeCell ref="C56:N56"/>
    <mergeCell ref="C57:N57"/>
    <mergeCell ref="C48:N48"/>
    <mergeCell ref="C49:N49"/>
    <mergeCell ref="C50:N50"/>
    <mergeCell ref="C51:N51"/>
    <mergeCell ref="C52:N52"/>
    <mergeCell ref="C43:N43"/>
    <mergeCell ref="C44:N44"/>
    <mergeCell ref="C45:N45"/>
    <mergeCell ref="C46:N46"/>
    <mergeCell ref="C47:N47"/>
    <mergeCell ref="C38:N38"/>
    <mergeCell ref="C39:N39"/>
    <mergeCell ref="C40:N40"/>
    <mergeCell ref="C41:N41"/>
    <mergeCell ref="C42:N42"/>
    <mergeCell ref="O23:O24"/>
    <mergeCell ref="P23:P24"/>
    <mergeCell ref="C24:N24"/>
    <mergeCell ref="C25:N25"/>
    <mergeCell ref="C26:N26"/>
    <mergeCell ref="B20:F20"/>
    <mergeCell ref="B19:F19"/>
    <mergeCell ref="B18:P18"/>
    <mergeCell ref="G19:P19"/>
    <mergeCell ref="G20:P20"/>
    <mergeCell ref="B21:F21"/>
    <mergeCell ref="C65:N65"/>
    <mergeCell ref="C66:N66"/>
    <mergeCell ref="B23:B24"/>
    <mergeCell ref="C23:N23"/>
    <mergeCell ref="C27:N27"/>
    <mergeCell ref="C28:N28"/>
    <mergeCell ref="C29:N29"/>
    <mergeCell ref="C30:N30"/>
    <mergeCell ref="C31:N31"/>
    <mergeCell ref="C32:N32"/>
    <mergeCell ref="C33:N33"/>
    <mergeCell ref="C34:N34"/>
    <mergeCell ref="C35:N35"/>
    <mergeCell ref="C36:N36"/>
    <mergeCell ref="C37:N37"/>
    <mergeCell ref="C75:H75"/>
    <mergeCell ref="I75:J75"/>
    <mergeCell ref="K75:M75"/>
    <mergeCell ref="C76:H76"/>
    <mergeCell ref="I76:J76"/>
    <mergeCell ref="K76:M76"/>
  </mergeCells>
  <dataValidations count="1">
    <dataValidation type="list" allowBlank="1" showInputMessage="1" showErrorMessage="1" sqref="D12:P12" xr:uid="{00000000-0002-0000-0200-000000000000}">
      <formula1>$R$4:$R$6</formula1>
    </dataValidation>
  </dataValidations>
  <pageMargins left="0.7" right="0.7" top="0.75" bottom="0.75" header="0.3" footer="0.3"/>
  <pageSetup paperSize="9" orientation="portrait" horizontalDpi="360" verticalDpi="36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31"/>
  <sheetViews>
    <sheetView showGridLines="0" topLeftCell="A97" zoomScale="80" zoomScaleNormal="80" workbookViewId="0">
      <selection activeCell="C112" sqref="C112"/>
    </sheetView>
  </sheetViews>
  <sheetFormatPr baseColWidth="10" defaultRowHeight="15" x14ac:dyDescent="0.25"/>
  <cols>
    <col min="1" max="1" width="5.140625" customWidth="1"/>
    <col min="2" max="2" width="25.140625" style="14" customWidth="1"/>
    <col min="3" max="3" width="56" style="1" customWidth="1"/>
    <col min="4" max="4" width="33.28515625" bestFit="1" customWidth="1"/>
  </cols>
  <sheetData>
    <row r="1" spans="2:7" ht="15.75" thickBot="1" x14ac:dyDescent="0.3"/>
    <row r="2" spans="2:7" ht="15" customHeight="1" x14ac:dyDescent="0.25">
      <c r="B2" s="517" t="s">
        <v>182</v>
      </c>
      <c r="C2" s="521" t="s">
        <v>1281</v>
      </c>
      <c r="D2" s="522"/>
      <c r="E2" s="28"/>
      <c r="F2" s="336"/>
      <c r="G2" s="337"/>
    </row>
    <row r="3" spans="2:7" x14ac:dyDescent="0.25">
      <c r="B3" s="518"/>
      <c r="C3" s="523"/>
      <c r="D3" s="524"/>
      <c r="E3" s="29"/>
      <c r="F3" s="135"/>
      <c r="G3" s="30"/>
    </row>
    <row r="4" spans="2:7" x14ac:dyDescent="0.25">
      <c r="B4" s="518"/>
      <c r="C4" s="523"/>
      <c r="D4" s="524"/>
      <c r="E4" s="29"/>
      <c r="F4" s="135"/>
      <c r="G4" s="30"/>
    </row>
    <row r="5" spans="2:7" x14ac:dyDescent="0.25">
      <c r="B5" s="518"/>
      <c r="C5" s="525"/>
      <c r="D5" s="526"/>
      <c r="E5" s="29"/>
      <c r="F5" s="135"/>
      <c r="G5" s="30"/>
    </row>
    <row r="6" spans="2:7" x14ac:dyDescent="0.25">
      <c r="B6" s="518"/>
      <c r="C6" s="527" t="str">
        <f>PORTADA!D10</f>
        <v>Corporación para el Desarrollo Sostenible del Urabá - CORPOURABA</v>
      </c>
      <c r="D6" s="528"/>
      <c r="E6" s="29"/>
      <c r="F6" s="135"/>
      <c r="G6" s="30"/>
    </row>
    <row r="7" spans="2:7" x14ac:dyDescent="0.25">
      <c r="B7" s="518"/>
      <c r="C7" s="529"/>
      <c r="D7" s="530"/>
      <c r="E7" s="29"/>
      <c r="F7" s="135"/>
      <c r="G7" s="30"/>
    </row>
    <row r="8" spans="2:7" x14ac:dyDescent="0.25">
      <c r="B8" s="518"/>
      <c r="C8" s="529"/>
      <c r="D8" s="530"/>
      <c r="E8" s="29"/>
      <c r="F8" s="135"/>
      <c r="G8" s="30"/>
    </row>
    <row r="9" spans="2:7" ht="15.75" thickBot="1" x14ac:dyDescent="0.3">
      <c r="B9" s="519"/>
      <c r="C9" s="531"/>
      <c r="D9" s="532"/>
      <c r="E9" s="338"/>
      <c r="F9" s="339"/>
      <c r="G9" s="31"/>
    </row>
    <row r="10" spans="2:7" ht="15.75" thickBot="1" x14ac:dyDescent="0.3"/>
    <row r="11" spans="2:7" ht="54" customHeight="1" thickBot="1" x14ac:dyDescent="0.3">
      <c r="B11" s="333" t="s">
        <v>1218</v>
      </c>
      <c r="C11" s="334" t="s">
        <v>208</v>
      </c>
      <c r="D11" s="335" t="s">
        <v>1219</v>
      </c>
    </row>
    <row r="12" spans="2:7" s="125" customFormat="1" ht="35.25" customHeight="1" x14ac:dyDescent="0.25">
      <c r="B12" s="511" t="s">
        <v>207</v>
      </c>
      <c r="C12" s="314" t="s">
        <v>138</v>
      </c>
      <c r="D12" s="501" t="s">
        <v>1393</v>
      </c>
    </row>
    <row r="13" spans="2:7" s="125" customFormat="1" ht="35.25" customHeight="1" x14ac:dyDescent="0.25">
      <c r="B13" s="511"/>
      <c r="C13" s="315" t="s">
        <v>141</v>
      </c>
      <c r="D13" s="501"/>
    </row>
    <row r="14" spans="2:7" s="125" customFormat="1" ht="35.25" customHeight="1" x14ac:dyDescent="0.25">
      <c r="B14" s="511"/>
      <c r="C14" s="315" t="s">
        <v>142</v>
      </c>
      <c r="D14" s="501"/>
    </row>
    <row r="15" spans="2:7" s="125" customFormat="1" ht="35.25" customHeight="1" x14ac:dyDescent="0.25">
      <c r="B15" s="511"/>
      <c r="C15" s="314" t="s">
        <v>118</v>
      </c>
      <c r="D15" s="501"/>
    </row>
    <row r="16" spans="2:7" s="125" customFormat="1" ht="35.25" customHeight="1" x14ac:dyDescent="0.25">
      <c r="B16" s="511"/>
      <c r="C16" s="316" t="s">
        <v>942</v>
      </c>
      <c r="D16" s="501"/>
    </row>
    <row r="17" spans="2:4" s="125" customFormat="1" ht="35.25" customHeight="1" thickBot="1" x14ac:dyDescent="0.3">
      <c r="B17" s="512"/>
      <c r="C17" s="317" t="s">
        <v>943</v>
      </c>
      <c r="D17" s="502"/>
    </row>
    <row r="18" spans="2:4" s="125" customFormat="1" ht="35.25" customHeight="1" x14ac:dyDescent="0.25">
      <c r="B18" s="507" t="s">
        <v>199</v>
      </c>
      <c r="C18" s="318" t="s">
        <v>57</v>
      </c>
      <c r="D18" s="503" t="s">
        <v>1394</v>
      </c>
    </row>
    <row r="19" spans="2:4" s="125" customFormat="1" ht="35.25" customHeight="1" thickBot="1" x14ac:dyDescent="0.3">
      <c r="B19" s="520"/>
      <c r="C19" s="319" t="s">
        <v>58</v>
      </c>
      <c r="D19" s="505"/>
    </row>
    <row r="20" spans="2:4" s="125" customFormat="1" ht="35.25" customHeight="1" x14ac:dyDescent="0.25">
      <c r="B20" s="513" t="s">
        <v>1289</v>
      </c>
      <c r="C20" s="346" t="s">
        <v>1292</v>
      </c>
      <c r="D20" s="533"/>
    </row>
    <row r="21" spans="2:4" s="125" customFormat="1" ht="43.5" customHeight="1" thickBot="1" x14ac:dyDescent="0.3">
      <c r="B21" s="514"/>
      <c r="C21" s="347" t="s">
        <v>1294</v>
      </c>
      <c r="D21" s="534"/>
    </row>
    <row r="22" spans="2:4" s="125" customFormat="1" ht="35.25" customHeight="1" x14ac:dyDescent="0.25">
      <c r="B22" s="515" t="s">
        <v>1290</v>
      </c>
      <c r="C22" s="346" t="s">
        <v>1292</v>
      </c>
      <c r="D22" s="533"/>
    </row>
    <row r="23" spans="2:4" s="125" customFormat="1" ht="35.25" customHeight="1" thickBot="1" x14ac:dyDescent="0.3">
      <c r="B23" s="514"/>
      <c r="C23" s="347" t="s">
        <v>1294</v>
      </c>
      <c r="D23" s="535"/>
    </row>
    <row r="24" spans="2:4" s="125" customFormat="1" ht="35.25" customHeight="1" x14ac:dyDescent="0.25">
      <c r="B24" s="516" t="s">
        <v>1291</v>
      </c>
      <c r="C24" s="346" t="s">
        <v>1292</v>
      </c>
      <c r="D24" s="505"/>
    </row>
    <row r="25" spans="2:4" s="125" customFormat="1" ht="35.25" customHeight="1" thickBot="1" x14ac:dyDescent="0.3">
      <c r="B25" s="516"/>
      <c r="C25" s="347" t="s">
        <v>1294</v>
      </c>
      <c r="D25" s="502"/>
    </row>
    <row r="26" spans="2:4" s="125" customFormat="1" ht="35.25" customHeight="1" x14ac:dyDescent="0.25">
      <c r="B26" s="510" t="s">
        <v>200</v>
      </c>
      <c r="C26" s="318" t="s">
        <v>829</v>
      </c>
      <c r="D26" s="500" t="s">
        <v>1395</v>
      </c>
    </row>
    <row r="27" spans="2:4" s="125" customFormat="1" ht="35.25" customHeight="1" x14ac:dyDescent="0.25">
      <c r="B27" s="511"/>
      <c r="C27" s="315" t="s">
        <v>831</v>
      </c>
      <c r="D27" s="501"/>
    </row>
    <row r="28" spans="2:4" s="125" customFormat="1" ht="35.25" customHeight="1" thickBot="1" x14ac:dyDescent="0.3">
      <c r="B28" s="512"/>
      <c r="C28" s="320" t="s">
        <v>834</v>
      </c>
      <c r="D28" s="502"/>
    </row>
    <row r="29" spans="2:4" s="125" customFormat="1" ht="49.5" customHeight="1" x14ac:dyDescent="0.25">
      <c r="B29" s="510" t="s">
        <v>206</v>
      </c>
      <c r="C29" s="318" t="s">
        <v>101</v>
      </c>
      <c r="D29" s="500" t="s">
        <v>1298</v>
      </c>
    </row>
    <row r="30" spans="2:4" s="125" customFormat="1" ht="35.25" customHeight="1" x14ac:dyDescent="0.25">
      <c r="B30" s="511"/>
      <c r="C30" s="315" t="s">
        <v>104</v>
      </c>
      <c r="D30" s="501"/>
    </row>
    <row r="31" spans="2:4" s="125" customFormat="1" ht="35.25" customHeight="1" x14ac:dyDescent="0.25">
      <c r="B31" s="511"/>
      <c r="C31" s="315" t="s">
        <v>106</v>
      </c>
      <c r="D31" s="501"/>
    </row>
    <row r="32" spans="2:4" s="125" customFormat="1" ht="55.5" customHeight="1" x14ac:dyDescent="0.25">
      <c r="B32" s="511"/>
      <c r="C32" s="315" t="s">
        <v>107</v>
      </c>
      <c r="D32" s="501"/>
    </row>
    <row r="33" spans="2:4" s="125" customFormat="1" ht="52.5" customHeight="1" x14ac:dyDescent="0.25">
      <c r="B33" s="511"/>
      <c r="C33" s="315" t="s">
        <v>108</v>
      </c>
      <c r="D33" s="501"/>
    </row>
    <row r="34" spans="2:4" s="125" customFormat="1" ht="35.25" customHeight="1" x14ac:dyDescent="0.25">
      <c r="B34" s="511"/>
      <c r="C34" s="315" t="s">
        <v>113</v>
      </c>
      <c r="D34" s="501"/>
    </row>
    <row r="35" spans="2:4" s="125" customFormat="1" ht="35.25" customHeight="1" thickBot="1" x14ac:dyDescent="0.3">
      <c r="B35" s="512"/>
      <c r="C35" s="320" t="s">
        <v>116</v>
      </c>
      <c r="D35" s="502"/>
    </row>
    <row r="36" spans="2:4" s="125" customFormat="1" ht="35.25" customHeight="1" x14ac:dyDescent="0.25">
      <c r="B36" s="507" t="s">
        <v>201</v>
      </c>
      <c r="C36" s="318" t="s">
        <v>237</v>
      </c>
      <c r="D36" s="500" t="s">
        <v>1396</v>
      </c>
    </row>
    <row r="37" spans="2:4" s="125" customFormat="1" ht="35.25" customHeight="1" x14ac:dyDescent="0.25">
      <c r="B37" s="508"/>
      <c r="C37" s="315" t="s">
        <v>372</v>
      </c>
      <c r="D37" s="501"/>
    </row>
    <row r="38" spans="2:4" s="125" customFormat="1" ht="35.25" customHeight="1" x14ac:dyDescent="0.25">
      <c r="B38" s="508"/>
      <c r="C38" s="315" t="s">
        <v>373</v>
      </c>
      <c r="D38" s="501"/>
    </row>
    <row r="39" spans="2:4" s="125" customFormat="1" ht="35.25" customHeight="1" x14ac:dyDescent="0.25">
      <c r="B39" s="508"/>
      <c r="C39" s="315" t="s">
        <v>378</v>
      </c>
      <c r="D39" s="506"/>
    </row>
    <row r="40" spans="2:4" s="125" customFormat="1" ht="16.5" thickBot="1" x14ac:dyDescent="0.3">
      <c r="B40" s="509"/>
      <c r="C40" s="320" t="s">
        <v>1217</v>
      </c>
      <c r="D40" s="321" t="s">
        <v>1298</v>
      </c>
    </row>
    <row r="41" spans="2:4" s="125" customFormat="1" ht="35.25" customHeight="1" x14ac:dyDescent="0.25">
      <c r="B41" s="510" t="s">
        <v>244</v>
      </c>
      <c r="C41" s="318" t="s">
        <v>17</v>
      </c>
      <c r="D41" s="500" t="s">
        <v>1298</v>
      </c>
    </row>
    <row r="42" spans="2:4" s="125" customFormat="1" ht="35.25" customHeight="1" x14ac:dyDescent="0.25">
      <c r="B42" s="511"/>
      <c r="C42" s="314" t="s">
        <v>27</v>
      </c>
      <c r="D42" s="501"/>
    </row>
    <row r="43" spans="2:4" s="125" customFormat="1" ht="35.25" customHeight="1" x14ac:dyDescent="0.25">
      <c r="B43" s="511"/>
      <c r="C43" s="314" t="s">
        <v>178</v>
      </c>
      <c r="D43" s="501"/>
    </row>
    <row r="44" spans="2:4" s="125" customFormat="1" ht="35.25" customHeight="1" x14ac:dyDescent="0.25">
      <c r="B44" s="511"/>
      <c r="C44" s="322" t="s">
        <v>55</v>
      </c>
      <c r="D44" s="501"/>
    </row>
    <row r="45" spans="2:4" s="125" customFormat="1" ht="35.25" customHeight="1" x14ac:dyDescent="0.25">
      <c r="B45" s="511"/>
      <c r="C45" s="315" t="s">
        <v>61</v>
      </c>
      <c r="D45" s="501"/>
    </row>
    <row r="46" spans="2:4" s="125" customFormat="1" ht="35.25" customHeight="1" x14ac:dyDescent="0.25">
      <c r="B46" s="511"/>
      <c r="C46" s="315" t="s">
        <v>76</v>
      </c>
      <c r="D46" s="501"/>
    </row>
    <row r="47" spans="2:4" s="125" customFormat="1" ht="35.25" customHeight="1" x14ac:dyDescent="0.25">
      <c r="B47" s="511"/>
      <c r="C47" s="314" t="s">
        <v>81</v>
      </c>
      <c r="D47" s="501"/>
    </row>
    <row r="48" spans="2:4" s="125" customFormat="1" ht="35.25" customHeight="1" x14ac:dyDescent="0.25">
      <c r="B48" s="511"/>
      <c r="C48" s="314" t="s">
        <v>118</v>
      </c>
      <c r="D48" s="501"/>
    </row>
    <row r="49" spans="2:4" s="125" customFormat="1" ht="35.25" customHeight="1" x14ac:dyDescent="0.25">
      <c r="B49" s="511"/>
      <c r="C49" s="315" t="s">
        <v>119</v>
      </c>
      <c r="D49" s="501"/>
    </row>
    <row r="50" spans="2:4" s="125" customFormat="1" ht="35.25" customHeight="1" x14ac:dyDescent="0.25">
      <c r="B50" s="511"/>
      <c r="C50" s="314" t="s">
        <v>235</v>
      </c>
      <c r="D50" s="501"/>
    </row>
    <row r="51" spans="2:4" s="125" customFormat="1" ht="35.25" customHeight="1" x14ac:dyDescent="0.25">
      <c r="B51" s="511"/>
      <c r="C51" s="314" t="s">
        <v>236</v>
      </c>
      <c r="D51" s="501"/>
    </row>
    <row r="52" spans="2:4" s="125" customFormat="1" ht="35.25" customHeight="1" x14ac:dyDescent="0.25">
      <c r="B52" s="511"/>
      <c r="C52" s="314" t="s">
        <v>237</v>
      </c>
      <c r="D52" s="501"/>
    </row>
    <row r="53" spans="2:4" s="125" customFormat="1" ht="35.25" customHeight="1" x14ac:dyDescent="0.25">
      <c r="B53" s="511"/>
      <c r="C53" s="314" t="s">
        <v>238</v>
      </c>
      <c r="D53" s="501"/>
    </row>
    <row r="54" spans="2:4" s="125" customFormat="1" ht="35.25" customHeight="1" x14ac:dyDescent="0.25">
      <c r="B54" s="511"/>
      <c r="C54" s="315" t="s">
        <v>430</v>
      </c>
      <c r="D54" s="501"/>
    </row>
    <row r="55" spans="2:4" s="125" customFormat="1" ht="35.25" customHeight="1" x14ac:dyDescent="0.25">
      <c r="B55" s="511"/>
      <c r="C55" s="315" t="s">
        <v>202</v>
      </c>
      <c r="D55" s="501"/>
    </row>
    <row r="56" spans="2:4" s="125" customFormat="1" ht="35.25" customHeight="1" x14ac:dyDescent="0.25">
      <c r="B56" s="511"/>
      <c r="C56" s="315" t="s">
        <v>203</v>
      </c>
      <c r="D56" s="501"/>
    </row>
    <row r="57" spans="2:4" s="125" customFormat="1" ht="35.25" customHeight="1" x14ac:dyDescent="0.25">
      <c r="B57" s="511"/>
      <c r="C57" s="315" t="s">
        <v>434</v>
      </c>
      <c r="D57" s="501"/>
    </row>
    <row r="58" spans="2:4" s="125" customFormat="1" ht="35.25" customHeight="1" x14ac:dyDescent="0.25">
      <c r="B58" s="511"/>
      <c r="C58" s="315" t="s">
        <v>436</v>
      </c>
      <c r="D58" s="501"/>
    </row>
    <row r="59" spans="2:4" s="125" customFormat="1" ht="35.25" customHeight="1" x14ac:dyDescent="0.25">
      <c r="B59" s="511"/>
      <c r="C59" s="315" t="s">
        <v>438</v>
      </c>
      <c r="D59" s="501"/>
    </row>
    <row r="60" spans="2:4" s="125" customFormat="1" ht="35.25" customHeight="1" x14ac:dyDescent="0.25">
      <c r="B60" s="511"/>
      <c r="C60" s="315" t="s">
        <v>442</v>
      </c>
      <c r="D60" s="501"/>
    </row>
    <row r="61" spans="2:4" s="125" customFormat="1" ht="35.25" customHeight="1" x14ac:dyDescent="0.25">
      <c r="B61" s="511"/>
      <c r="C61" s="315" t="s">
        <v>446</v>
      </c>
      <c r="D61" s="501"/>
    </row>
    <row r="62" spans="2:4" s="125" customFormat="1" ht="35.25" customHeight="1" x14ac:dyDescent="0.25">
      <c r="B62" s="511"/>
      <c r="C62" s="315" t="s">
        <v>448</v>
      </c>
      <c r="D62" s="501"/>
    </row>
    <row r="63" spans="2:4" s="125" customFormat="1" ht="35.25" customHeight="1" x14ac:dyDescent="0.25">
      <c r="B63" s="511"/>
      <c r="C63" s="315" t="s">
        <v>450</v>
      </c>
      <c r="D63" s="501"/>
    </row>
    <row r="64" spans="2:4" s="125" customFormat="1" ht="35.25" customHeight="1" x14ac:dyDescent="0.25">
      <c r="B64" s="511"/>
      <c r="C64" s="315" t="s">
        <v>452</v>
      </c>
      <c r="D64" s="501"/>
    </row>
    <row r="65" spans="2:4" s="125" customFormat="1" ht="35.25" customHeight="1" x14ac:dyDescent="0.25">
      <c r="B65" s="511"/>
      <c r="C65" s="315" t="s">
        <v>454</v>
      </c>
      <c r="D65" s="501"/>
    </row>
    <row r="66" spans="2:4" s="125" customFormat="1" ht="35.25" customHeight="1" x14ac:dyDescent="0.25">
      <c r="B66" s="511"/>
      <c r="C66" s="315" t="s">
        <v>456</v>
      </c>
      <c r="D66" s="501"/>
    </row>
    <row r="67" spans="2:4" s="125" customFormat="1" ht="35.25" customHeight="1" x14ac:dyDescent="0.25">
      <c r="B67" s="511"/>
      <c r="C67" s="315" t="s">
        <v>458</v>
      </c>
      <c r="D67" s="501"/>
    </row>
    <row r="68" spans="2:4" s="125" customFormat="1" ht="35.25" customHeight="1" x14ac:dyDescent="0.25">
      <c r="B68" s="511"/>
      <c r="C68" s="315" t="s">
        <v>460</v>
      </c>
      <c r="D68" s="501"/>
    </row>
    <row r="69" spans="2:4" s="125" customFormat="1" ht="35.25" customHeight="1" x14ac:dyDescent="0.25">
      <c r="B69" s="511"/>
      <c r="C69" s="315" t="s">
        <v>462</v>
      </c>
      <c r="D69" s="501"/>
    </row>
    <row r="70" spans="2:4" s="125" customFormat="1" ht="35.25" customHeight="1" x14ac:dyDescent="0.25">
      <c r="B70" s="511"/>
      <c r="C70" s="315" t="s">
        <v>464</v>
      </c>
      <c r="D70" s="501"/>
    </row>
    <row r="71" spans="2:4" s="125" customFormat="1" ht="35.25" customHeight="1" x14ac:dyDescent="0.25">
      <c r="B71" s="511"/>
      <c r="C71" s="315" t="s">
        <v>466</v>
      </c>
      <c r="D71" s="501"/>
    </row>
    <row r="72" spans="2:4" s="125" customFormat="1" ht="35.25" customHeight="1" x14ac:dyDescent="0.25">
      <c r="B72" s="511"/>
      <c r="C72" s="315" t="s">
        <v>468</v>
      </c>
      <c r="D72" s="501"/>
    </row>
    <row r="73" spans="2:4" s="125" customFormat="1" ht="35.25" customHeight="1" x14ac:dyDescent="0.25">
      <c r="B73" s="511"/>
      <c r="C73" s="314" t="s">
        <v>239</v>
      </c>
      <c r="D73" s="501"/>
    </row>
    <row r="74" spans="2:4" s="125" customFormat="1" ht="35.25" customHeight="1" x14ac:dyDescent="0.25">
      <c r="B74" s="511"/>
      <c r="C74" s="315" t="s">
        <v>496</v>
      </c>
      <c r="D74" s="501"/>
    </row>
    <row r="75" spans="2:4" s="125" customFormat="1" ht="35.25" customHeight="1" x14ac:dyDescent="0.25">
      <c r="B75" s="511"/>
      <c r="C75" s="315" t="s">
        <v>504</v>
      </c>
      <c r="D75" s="501"/>
    </row>
    <row r="76" spans="2:4" s="125" customFormat="1" ht="35.25" customHeight="1" x14ac:dyDescent="0.25">
      <c r="B76" s="511"/>
      <c r="C76" s="314" t="s">
        <v>240</v>
      </c>
      <c r="D76" s="501"/>
    </row>
    <row r="77" spans="2:4" s="125" customFormat="1" ht="35.25" customHeight="1" x14ac:dyDescent="0.25">
      <c r="B77" s="511"/>
      <c r="C77" s="315" t="s">
        <v>523</v>
      </c>
      <c r="D77" s="501"/>
    </row>
    <row r="78" spans="2:4" s="125" customFormat="1" ht="35.25" customHeight="1" x14ac:dyDescent="0.25">
      <c r="B78" s="511"/>
      <c r="C78" s="315" t="s">
        <v>531</v>
      </c>
      <c r="D78" s="501"/>
    </row>
    <row r="79" spans="2:4" s="125" customFormat="1" ht="35.25" customHeight="1" x14ac:dyDescent="0.25">
      <c r="B79" s="511"/>
      <c r="C79" s="315" t="s">
        <v>551</v>
      </c>
      <c r="D79" s="501"/>
    </row>
    <row r="80" spans="2:4" s="125" customFormat="1" ht="35.25" customHeight="1" x14ac:dyDescent="0.25">
      <c r="B80" s="511"/>
      <c r="C80" s="314" t="s">
        <v>241</v>
      </c>
      <c r="D80" s="501"/>
    </row>
    <row r="81" spans="2:4" s="125" customFormat="1" ht="35.25" customHeight="1" x14ac:dyDescent="0.25">
      <c r="B81" s="511"/>
      <c r="C81" s="322" t="s">
        <v>211</v>
      </c>
      <c r="D81" s="501"/>
    </row>
    <row r="82" spans="2:4" s="125" customFormat="1" ht="35.25" customHeight="1" x14ac:dyDescent="0.25">
      <c r="B82" s="511"/>
      <c r="C82" s="322" t="s">
        <v>223</v>
      </c>
      <c r="D82" s="501"/>
    </row>
    <row r="83" spans="2:4" s="125" customFormat="1" ht="35.25" customHeight="1" x14ac:dyDescent="0.25">
      <c r="B83" s="511"/>
      <c r="C83" s="322" t="s">
        <v>225</v>
      </c>
      <c r="D83" s="501"/>
    </row>
    <row r="84" spans="2:4" s="125" customFormat="1" ht="35.25" customHeight="1" x14ac:dyDescent="0.25">
      <c r="B84" s="511"/>
      <c r="C84" s="322" t="s">
        <v>67</v>
      </c>
      <c r="D84" s="501"/>
    </row>
    <row r="85" spans="2:4" s="125" customFormat="1" ht="35.25" customHeight="1" x14ac:dyDescent="0.25">
      <c r="B85" s="511"/>
      <c r="C85" s="322" t="s">
        <v>249</v>
      </c>
      <c r="D85" s="501"/>
    </row>
    <row r="86" spans="2:4" s="125" customFormat="1" ht="35.25" customHeight="1" x14ac:dyDescent="0.25">
      <c r="B86" s="511"/>
      <c r="C86" s="322" t="s">
        <v>256</v>
      </c>
      <c r="D86" s="501"/>
    </row>
    <row r="87" spans="2:4" s="125" customFormat="1" ht="35.25" customHeight="1" x14ac:dyDescent="0.25">
      <c r="B87" s="511"/>
      <c r="C87" s="322" t="s">
        <v>263</v>
      </c>
      <c r="D87" s="501"/>
    </row>
    <row r="88" spans="2:4" s="125" customFormat="1" ht="35.25" customHeight="1" x14ac:dyDescent="0.25">
      <c r="B88" s="511"/>
      <c r="C88" s="322" t="s">
        <v>267</v>
      </c>
      <c r="D88" s="501"/>
    </row>
    <row r="89" spans="2:4" s="125" customFormat="1" ht="35.25" customHeight="1" x14ac:dyDescent="0.25">
      <c r="B89" s="511"/>
      <c r="C89" s="322" t="s">
        <v>275</v>
      </c>
      <c r="D89" s="501"/>
    </row>
    <row r="90" spans="2:4" s="125" customFormat="1" ht="35.25" customHeight="1" x14ac:dyDescent="0.25">
      <c r="B90" s="511"/>
      <c r="C90" s="322" t="s">
        <v>267</v>
      </c>
      <c r="D90" s="501"/>
    </row>
    <row r="91" spans="2:4" s="125" customFormat="1" ht="65.25" customHeight="1" x14ac:dyDescent="0.25">
      <c r="B91" s="511"/>
      <c r="C91" s="323" t="s">
        <v>939</v>
      </c>
      <c r="D91" s="501"/>
    </row>
    <row r="92" spans="2:4" s="125" customFormat="1" ht="70.5" customHeight="1" x14ac:dyDescent="0.25">
      <c r="B92" s="511"/>
      <c r="C92" s="323" t="s">
        <v>726</v>
      </c>
      <c r="D92" s="501"/>
    </row>
    <row r="93" spans="2:4" s="125" customFormat="1" ht="60.75" customHeight="1" x14ac:dyDescent="0.25">
      <c r="B93" s="511"/>
      <c r="C93" s="315" t="s">
        <v>926</v>
      </c>
      <c r="D93" s="501"/>
    </row>
    <row r="94" spans="2:4" s="125" customFormat="1" ht="50.25" customHeight="1" x14ac:dyDescent="0.25">
      <c r="B94" s="511"/>
      <c r="C94" s="315" t="s">
        <v>927</v>
      </c>
      <c r="D94" s="501"/>
    </row>
    <row r="95" spans="2:4" s="125" customFormat="1" ht="45.75" customHeight="1" x14ac:dyDescent="0.25">
      <c r="B95" s="511"/>
      <c r="C95" s="315" t="s">
        <v>928</v>
      </c>
      <c r="D95" s="501"/>
    </row>
    <row r="96" spans="2:4" s="125" customFormat="1" ht="35.25" customHeight="1" x14ac:dyDescent="0.25">
      <c r="B96" s="511"/>
      <c r="C96" s="315" t="s">
        <v>940</v>
      </c>
      <c r="D96" s="501"/>
    </row>
    <row r="97" spans="2:4" s="125" customFormat="1" ht="35.25" customHeight="1" thickBot="1" x14ac:dyDescent="0.3">
      <c r="B97" s="512"/>
      <c r="C97" s="320" t="s">
        <v>941</v>
      </c>
      <c r="D97" s="502"/>
    </row>
    <row r="98" spans="2:4" s="125" customFormat="1" ht="35.25" customHeight="1" x14ac:dyDescent="0.25">
      <c r="B98" s="507" t="s">
        <v>198</v>
      </c>
      <c r="C98" s="324" t="s">
        <v>15</v>
      </c>
      <c r="D98" s="503" t="s">
        <v>1298</v>
      </c>
    </row>
    <row r="99" spans="2:4" s="125" customFormat="1" ht="35.25" customHeight="1" x14ac:dyDescent="0.25">
      <c r="B99" s="508"/>
      <c r="C99" s="315" t="s">
        <v>156</v>
      </c>
      <c r="D99" s="504"/>
    </row>
    <row r="100" spans="2:4" s="125" customFormat="1" ht="35.25" customHeight="1" x14ac:dyDescent="0.25">
      <c r="B100" s="508"/>
      <c r="C100" s="315" t="s">
        <v>123</v>
      </c>
      <c r="D100" s="504"/>
    </row>
    <row r="101" spans="2:4" s="125" customFormat="1" ht="35.25" customHeight="1" x14ac:dyDescent="0.25">
      <c r="B101" s="508"/>
      <c r="C101" s="314" t="s">
        <v>235</v>
      </c>
      <c r="D101" s="504"/>
    </row>
    <row r="102" spans="2:4" s="125" customFormat="1" ht="35.25" customHeight="1" x14ac:dyDescent="0.25">
      <c r="B102" s="508"/>
      <c r="C102" s="314" t="s">
        <v>238</v>
      </c>
      <c r="D102" s="504"/>
    </row>
    <row r="103" spans="2:4" s="125" customFormat="1" ht="35.25" customHeight="1" x14ac:dyDescent="0.25">
      <c r="B103" s="508"/>
      <c r="C103" s="315" t="s">
        <v>430</v>
      </c>
      <c r="D103" s="504"/>
    </row>
    <row r="104" spans="2:4" s="125" customFormat="1" ht="35.25" customHeight="1" x14ac:dyDescent="0.25">
      <c r="B104" s="508"/>
      <c r="C104" s="315" t="s">
        <v>442</v>
      </c>
      <c r="D104" s="504"/>
    </row>
    <row r="105" spans="2:4" s="125" customFormat="1" ht="35.25" customHeight="1" x14ac:dyDescent="0.25">
      <c r="B105" s="508"/>
      <c r="C105" s="315" t="s">
        <v>456</v>
      </c>
      <c r="D105" s="504"/>
    </row>
    <row r="106" spans="2:4" s="125" customFormat="1" ht="35.25" customHeight="1" x14ac:dyDescent="0.25">
      <c r="B106" s="508"/>
      <c r="C106" s="315" t="s">
        <v>466</v>
      </c>
      <c r="D106" s="504"/>
    </row>
    <row r="107" spans="2:4" s="125" customFormat="1" ht="35.25" customHeight="1" x14ac:dyDescent="0.25">
      <c r="B107" s="508"/>
      <c r="C107" s="314" t="s">
        <v>239</v>
      </c>
      <c r="D107" s="504"/>
    </row>
    <row r="108" spans="2:4" s="125" customFormat="1" ht="35.25" customHeight="1" x14ac:dyDescent="0.25">
      <c r="B108" s="508"/>
      <c r="C108" s="315" t="s">
        <v>496</v>
      </c>
      <c r="D108" s="504"/>
    </row>
    <row r="109" spans="2:4" s="125" customFormat="1" ht="35.25" customHeight="1" x14ac:dyDescent="0.25">
      <c r="B109" s="508"/>
      <c r="C109" s="315" t="s">
        <v>504</v>
      </c>
      <c r="D109" s="504"/>
    </row>
    <row r="110" spans="2:4" s="125" customFormat="1" ht="35.25" customHeight="1" x14ac:dyDescent="0.25">
      <c r="B110" s="508"/>
      <c r="C110" s="314" t="s">
        <v>240</v>
      </c>
      <c r="D110" s="504"/>
    </row>
    <row r="111" spans="2:4" s="125" customFormat="1" ht="35.25" customHeight="1" x14ac:dyDescent="0.25">
      <c r="B111" s="508"/>
      <c r="C111" s="314" t="s">
        <v>241</v>
      </c>
      <c r="D111" s="504"/>
    </row>
    <row r="112" spans="2:4" s="125" customFormat="1" ht="35.25" customHeight="1" x14ac:dyDescent="0.25">
      <c r="B112" s="508"/>
      <c r="C112" s="316" t="s">
        <v>232</v>
      </c>
      <c r="D112" s="504"/>
    </row>
    <row r="113" spans="2:8" s="125" customFormat="1" ht="35.25" customHeight="1" x14ac:dyDescent="0.25">
      <c r="B113" s="508"/>
      <c r="C113" s="322" t="s">
        <v>260</v>
      </c>
      <c r="D113" s="504"/>
    </row>
    <row r="114" spans="2:8" s="125" customFormat="1" ht="35.25" customHeight="1" thickBot="1" x14ac:dyDescent="0.3">
      <c r="B114" s="509"/>
      <c r="C114" s="320" t="s">
        <v>113</v>
      </c>
      <c r="D114" s="505"/>
    </row>
    <row r="115" spans="2:8" s="125" customFormat="1" ht="87" customHeight="1" thickBot="1" x14ac:dyDescent="0.3">
      <c r="B115" s="326" t="s">
        <v>614</v>
      </c>
      <c r="C115" s="325" t="s">
        <v>721</v>
      </c>
      <c r="D115" s="340" t="s">
        <v>1397</v>
      </c>
    </row>
    <row r="116" spans="2:8" ht="15" customHeight="1" x14ac:dyDescent="0.25">
      <c r="E116" s="135"/>
      <c r="F116" s="135"/>
      <c r="G116" s="135"/>
      <c r="H116" s="135"/>
    </row>
    <row r="117" spans="2:8" ht="15" customHeight="1" x14ac:dyDescent="0.25">
      <c r="E117" s="135"/>
      <c r="F117" s="135"/>
      <c r="G117" s="135"/>
      <c r="H117" s="135"/>
    </row>
    <row r="118" spans="2:8" ht="15" customHeight="1" x14ac:dyDescent="0.25">
      <c r="E118" s="135"/>
      <c r="F118" s="135"/>
      <c r="G118" s="135"/>
      <c r="H118" s="135"/>
    </row>
    <row r="119" spans="2:8" ht="15" customHeight="1" x14ac:dyDescent="0.25">
      <c r="E119" s="135"/>
      <c r="F119" s="135"/>
      <c r="G119" s="135"/>
      <c r="H119" s="135"/>
    </row>
    <row r="120" spans="2:8" ht="15.75" customHeight="1" x14ac:dyDescent="0.25">
      <c r="E120" s="135"/>
      <c r="F120" s="135"/>
      <c r="G120" s="135"/>
      <c r="H120" s="135"/>
    </row>
    <row r="121" spans="2:8" ht="15.75" customHeight="1" x14ac:dyDescent="0.25">
      <c r="E121" s="135"/>
      <c r="F121" s="135"/>
      <c r="G121" s="135"/>
      <c r="H121" s="135"/>
    </row>
    <row r="122" spans="2:8" ht="15" customHeight="1" x14ac:dyDescent="0.25">
      <c r="E122" s="135"/>
      <c r="F122" s="135"/>
      <c r="G122" s="135"/>
      <c r="H122" s="135"/>
    </row>
    <row r="123" spans="2:8" ht="15" customHeight="1" x14ac:dyDescent="0.25">
      <c r="E123" s="135"/>
      <c r="F123" s="135"/>
      <c r="G123" s="135"/>
      <c r="H123" s="135"/>
    </row>
    <row r="124" spans="2:8" ht="15" customHeight="1" x14ac:dyDescent="0.25">
      <c r="E124" s="135"/>
      <c r="F124" s="135"/>
      <c r="G124" s="135"/>
      <c r="H124" s="135"/>
    </row>
    <row r="125" spans="2:8" ht="15" customHeight="1" x14ac:dyDescent="0.25">
      <c r="E125" s="135"/>
      <c r="F125" s="135"/>
      <c r="G125" s="135"/>
      <c r="H125" s="135"/>
    </row>
    <row r="126" spans="2:8" ht="15" customHeight="1" x14ac:dyDescent="0.25">
      <c r="E126" s="135"/>
      <c r="F126" s="135"/>
      <c r="G126" s="135"/>
      <c r="H126" s="135"/>
    </row>
    <row r="127" spans="2:8" ht="15" customHeight="1" x14ac:dyDescent="0.25"/>
    <row r="128" spans="2:8" ht="15" customHeight="1" x14ac:dyDescent="0.25"/>
    <row r="129" ht="15" customHeight="1" x14ac:dyDescent="0.25"/>
    <row r="130" ht="15" customHeight="1" x14ac:dyDescent="0.25"/>
    <row r="131" ht="15.75" customHeight="1" x14ac:dyDescent="0.25"/>
  </sheetData>
  <sortState xmlns:xlrd2="http://schemas.microsoft.com/office/spreadsheetml/2017/richdata2" ref="B3:H50">
    <sortCondition ref="B3:B50"/>
  </sortState>
  <mergeCells count="23">
    <mergeCell ref="D24:D25"/>
    <mergeCell ref="B2:B9"/>
    <mergeCell ref="B18:B19"/>
    <mergeCell ref="C2:D5"/>
    <mergeCell ref="C6:D9"/>
    <mergeCell ref="D18:D19"/>
    <mergeCell ref="D20:D21"/>
    <mergeCell ref="D22:D23"/>
    <mergeCell ref="D12:D17"/>
    <mergeCell ref="B98:B114"/>
    <mergeCell ref="B36:B40"/>
    <mergeCell ref="B41:B97"/>
    <mergeCell ref="B12:B17"/>
    <mergeCell ref="B26:B28"/>
    <mergeCell ref="B29:B35"/>
    <mergeCell ref="B20:B21"/>
    <mergeCell ref="B22:B23"/>
    <mergeCell ref="B24:B25"/>
    <mergeCell ref="D26:D28"/>
    <mergeCell ref="D98:D114"/>
    <mergeCell ref="D41:D97"/>
    <mergeCell ref="D36:D39"/>
    <mergeCell ref="D29:D35"/>
  </mergeCells>
  <pageMargins left="0.7" right="0.7" top="0.75" bottom="0.75" header="0.3" footer="0.3"/>
  <pageSetup orientation="portrait" verticalDpi="36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04"/>
  <sheetViews>
    <sheetView showGridLines="0" topLeftCell="J1" zoomScale="70" zoomScaleNormal="70" workbookViewId="0">
      <selection activeCell="V72" sqref="V72"/>
    </sheetView>
  </sheetViews>
  <sheetFormatPr baseColWidth="10" defaultRowHeight="15" x14ac:dyDescent="0.25"/>
  <cols>
    <col min="1" max="1" width="3.28515625" customWidth="1"/>
    <col min="2" max="2" width="15.5703125" customWidth="1"/>
    <col min="3" max="3" width="22.5703125" customWidth="1"/>
    <col min="4" max="4" width="37.5703125" style="1" customWidth="1"/>
    <col min="5" max="5" width="37.5703125" customWidth="1"/>
    <col min="6" max="6" width="15.7109375" style="25" customWidth="1"/>
    <col min="7" max="7" width="30.42578125" style="1" customWidth="1"/>
    <col min="8" max="8" width="30.85546875" style="126" customWidth="1"/>
    <col min="9" max="11" width="72.5703125" customWidth="1"/>
    <col min="12" max="12" width="22.42578125" style="126" customWidth="1"/>
    <col min="13" max="13" width="72.5703125" customWidth="1"/>
    <col min="14" max="21" width="11.42578125" hidden="1" customWidth="1"/>
  </cols>
  <sheetData>
    <row r="1" spans="2:19" ht="15.75" thickBot="1" x14ac:dyDescent="0.3">
      <c r="B1" s="4"/>
      <c r="C1" s="4"/>
    </row>
    <row r="2" spans="2:19" ht="15" customHeight="1" thickBot="1" x14ac:dyDescent="0.3">
      <c r="B2" s="538" t="s">
        <v>182</v>
      </c>
      <c r="C2" s="538"/>
      <c r="D2" s="540" t="s">
        <v>1282</v>
      </c>
      <c r="E2" s="540"/>
      <c r="F2" s="540"/>
      <c r="G2" s="540"/>
      <c r="H2" s="540"/>
      <c r="I2" s="540"/>
      <c r="J2" s="540"/>
      <c r="K2" s="540"/>
      <c r="L2" s="539"/>
      <c r="M2" s="539"/>
    </row>
    <row r="3" spans="2:19" ht="15.75" thickBot="1" x14ac:dyDescent="0.3">
      <c r="B3" s="538"/>
      <c r="C3" s="538"/>
      <c r="D3" s="540"/>
      <c r="E3" s="540"/>
      <c r="F3" s="540"/>
      <c r="G3" s="540"/>
      <c r="H3" s="540"/>
      <c r="I3" s="540"/>
      <c r="J3" s="540"/>
      <c r="K3" s="540"/>
      <c r="L3" s="539"/>
      <c r="M3" s="539"/>
    </row>
    <row r="4" spans="2:19" ht="15.75" thickBot="1" x14ac:dyDescent="0.3">
      <c r="B4" s="538"/>
      <c r="C4" s="538"/>
      <c r="D4" s="540"/>
      <c r="E4" s="540"/>
      <c r="F4" s="540"/>
      <c r="G4" s="540"/>
      <c r="H4" s="540"/>
      <c r="I4" s="540"/>
      <c r="J4" s="540"/>
      <c r="K4" s="540"/>
      <c r="L4" s="539"/>
      <c r="M4" s="539"/>
    </row>
    <row r="5" spans="2:19" ht="15.75" thickBot="1" x14ac:dyDescent="0.3">
      <c r="B5" s="538"/>
      <c r="C5" s="538"/>
      <c r="D5" s="540"/>
      <c r="E5" s="540"/>
      <c r="F5" s="540"/>
      <c r="G5" s="540"/>
      <c r="H5" s="540"/>
      <c r="I5" s="540"/>
      <c r="J5" s="540"/>
      <c r="K5" s="540"/>
      <c r="L5" s="539"/>
      <c r="M5" s="539"/>
    </row>
    <row r="6" spans="2:19" ht="15.75" thickBot="1" x14ac:dyDescent="0.3">
      <c r="B6" s="538"/>
      <c r="C6" s="538"/>
      <c r="D6" s="541" t="str">
        <f>PORTADA!D10</f>
        <v>Corporación para el Desarrollo Sostenible del Urabá - CORPOURABA</v>
      </c>
      <c r="E6" s="541"/>
      <c r="F6" s="541"/>
      <c r="G6" s="541"/>
      <c r="H6" s="541"/>
      <c r="I6" s="541"/>
      <c r="J6" s="541"/>
      <c r="K6" s="541"/>
      <c r="L6" s="539"/>
      <c r="M6" s="539"/>
    </row>
    <row r="7" spans="2:19" ht="15.75" thickBot="1" x14ac:dyDescent="0.3">
      <c r="B7" s="538"/>
      <c r="C7" s="538"/>
      <c r="D7" s="541"/>
      <c r="E7" s="541"/>
      <c r="F7" s="541"/>
      <c r="G7" s="541"/>
      <c r="H7" s="541"/>
      <c r="I7" s="541"/>
      <c r="J7" s="541"/>
      <c r="K7" s="541"/>
      <c r="L7" s="539"/>
      <c r="M7" s="539"/>
    </row>
    <row r="8" spans="2:19" ht="15.75" thickBot="1" x14ac:dyDescent="0.3">
      <c r="B8" s="538"/>
      <c r="C8" s="538"/>
      <c r="D8" s="541"/>
      <c r="E8" s="541"/>
      <c r="F8" s="541"/>
      <c r="G8" s="541"/>
      <c r="H8" s="541"/>
      <c r="I8" s="541"/>
      <c r="J8" s="541"/>
      <c r="K8" s="541"/>
      <c r="L8" s="539"/>
      <c r="M8" s="539"/>
    </row>
    <row r="9" spans="2:19" ht="15.75" thickBot="1" x14ac:dyDescent="0.3">
      <c r="B9" s="538"/>
      <c r="C9" s="538"/>
      <c r="D9" s="541"/>
      <c r="E9" s="541"/>
      <c r="F9" s="541"/>
      <c r="G9" s="541"/>
      <c r="H9" s="541"/>
      <c r="I9" s="541"/>
      <c r="J9" s="541"/>
      <c r="K9" s="541"/>
      <c r="L9" s="539"/>
      <c r="M9" s="539"/>
    </row>
    <row r="10" spans="2:19" x14ac:dyDescent="0.25">
      <c r="B10" s="4"/>
      <c r="C10" s="4"/>
    </row>
    <row r="11" spans="2:19" s="162" customFormat="1" ht="36.75" customHeight="1" x14ac:dyDescent="0.3">
      <c r="B11" s="164" t="s">
        <v>787</v>
      </c>
      <c r="C11" s="163" t="s">
        <v>196</v>
      </c>
      <c r="D11" s="163" t="s">
        <v>2</v>
      </c>
      <c r="E11" s="163" t="s">
        <v>3</v>
      </c>
      <c r="F11" s="164" t="s">
        <v>16</v>
      </c>
      <c r="G11" s="164" t="s">
        <v>1069</v>
      </c>
      <c r="H11" s="164" t="s">
        <v>769</v>
      </c>
      <c r="I11" s="164" t="s">
        <v>1</v>
      </c>
      <c r="J11" s="164" t="s">
        <v>4</v>
      </c>
      <c r="K11" s="164" t="s">
        <v>6</v>
      </c>
      <c r="L11" s="164" t="s">
        <v>25</v>
      </c>
      <c r="M11" s="165" t="s">
        <v>1066</v>
      </c>
      <c r="S11" s="162">
        <v>0</v>
      </c>
    </row>
    <row r="12" spans="2:19" ht="28.5" customHeight="1" x14ac:dyDescent="0.25">
      <c r="B12" s="166" t="s">
        <v>825</v>
      </c>
      <c r="C12" s="148"/>
      <c r="D12" s="148"/>
      <c r="E12" s="148"/>
      <c r="F12" s="149"/>
      <c r="G12" s="148"/>
      <c r="H12" s="149"/>
      <c r="I12" s="159"/>
      <c r="J12" s="148"/>
      <c r="K12" s="148"/>
      <c r="L12" s="149"/>
      <c r="M12" s="27"/>
      <c r="S12">
        <v>20</v>
      </c>
    </row>
    <row r="13" spans="2:19" s="2" customFormat="1" ht="45" customHeight="1" x14ac:dyDescent="0.25">
      <c r="B13" s="143" t="s">
        <v>1071</v>
      </c>
      <c r="C13" s="138" t="s">
        <v>244</v>
      </c>
      <c r="D13" s="138" t="s">
        <v>17</v>
      </c>
      <c r="E13" s="138" t="s">
        <v>5</v>
      </c>
      <c r="F13" s="143" t="s">
        <v>18</v>
      </c>
      <c r="G13" s="138" t="s">
        <v>54</v>
      </c>
      <c r="H13" s="143"/>
      <c r="I13" s="160"/>
      <c r="J13" s="138"/>
      <c r="K13" s="138"/>
      <c r="L13" s="167">
        <f>ROUND(AVERAGE($L$14,$L$15),0)</f>
        <v>80</v>
      </c>
      <c r="M13" s="26"/>
      <c r="S13" s="32">
        <v>40</v>
      </c>
    </row>
    <row r="14" spans="2:19" ht="75" x14ac:dyDescent="0.3">
      <c r="B14" s="129" t="s">
        <v>1072</v>
      </c>
      <c r="C14" s="142" t="s">
        <v>919</v>
      </c>
      <c r="D14" s="142" t="s">
        <v>23</v>
      </c>
      <c r="E14" s="142" t="s">
        <v>1246</v>
      </c>
      <c r="F14" s="129" t="s">
        <v>19</v>
      </c>
      <c r="G14" s="142" t="s">
        <v>1013</v>
      </c>
      <c r="H14" s="129" t="s">
        <v>607</v>
      </c>
      <c r="I14" s="536" t="s">
        <v>1273</v>
      </c>
      <c r="J14" s="542" t="s">
        <v>1401</v>
      </c>
      <c r="K14" s="142" t="s">
        <v>1400</v>
      </c>
      <c r="L14" s="129">
        <v>80</v>
      </c>
      <c r="M14" s="15"/>
      <c r="P14" s="13"/>
      <c r="S14">
        <v>60</v>
      </c>
    </row>
    <row r="15" spans="2:19" ht="212.25" customHeight="1" x14ac:dyDescent="0.25">
      <c r="B15" s="129" t="s">
        <v>1073</v>
      </c>
      <c r="C15" s="142" t="s">
        <v>244</v>
      </c>
      <c r="D15" s="142" t="s">
        <v>12</v>
      </c>
      <c r="E15" s="142" t="s">
        <v>20</v>
      </c>
      <c r="F15" s="129" t="s">
        <v>21</v>
      </c>
      <c r="G15" s="142" t="s">
        <v>1000</v>
      </c>
      <c r="H15" s="129"/>
      <c r="I15" s="537"/>
      <c r="J15" s="543"/>
      <c r="K15" s="142"/>
      <c r="L15" s="129">
        <v>80</v>
      </c>
      <c r="M15" s="15"/>
      <c r="S15">
        <v>80</v>
      </c>
    </row>
    <row r="16" spans="2:19" ht="28.5" customHeight="1" x14ac:dyDescent="0.25">
      <c r="B16" s="166" t="s">
        <v>826</v>
      </c>
      <c r="C16" s="148"/>
      <c r="D16" s="148"/>
      <c r="E16" s="148"/>
      <c r="F16" s="149"/>
      <c r="G16" s="148"/>
      <c r="H16" s="149"/>
      <c r="I16" s="159"/>
      <c r="J16" s="148"/>
      <c r="K16" s="148"/>
      <c r="L16" s="149"/>
      <c r="M16" s="172"/>
      <c r="S16" s="5">
        <v>100</v>
      </c>
    </row>
    <row r="17" spans="2:19" s="2" customFormat="1" ht="90" x14ac:dyDescent="0.25">
      <c r="B17" s="143" t="s">
        <v>26</v>
      </c>
      <c r="C17" s="138" t="s">
        <v>244</v>
      </c>
      <c r="D17" s="138" t="s">
        <v>27</v>
      </c>
      <c r="E17" s="138" t="s">
        <v>1198</v>
      </c>
      <c r="F17" s="143" t="s">
        <v>28</v>
      </c>
      <c r="G17" s="138"/>
      <c r="H17" s="143"/>
      <c r="I17" s="123"/>
      <c r="J17" s="328"/>
      <c r="K17" s="138"/>
      <c r="L17" s="167">
        <f>ROUND(AVERAGE($L$18,$L$24),0)</f>
        <v>80</v>
      </c>
      <c r="M17" s="138"/>
      <c r="S17" s="2">
        <v>100</v>
      </c>
    </row>
    <row r="18" spans="2:19" ht="67.5" customHeight="1" x14ac:dyDescent="0.25">
      <c r="B18" s="128" t="s">
        <v>1074</v>
      </c>
      <c r="C18" s="139" t="s">
        <v>244</v>
      </c>
      <c r="D18" s="139" t="s">
        <v>13</v>
      </c>
      <c r="E18" s="139" t="s">
        <v>1221</v>
      </c>
      <c r="F18" s="128" t="s">
        <v>132</v>
      </c>
      <c r="G18" s="139" t="s">
        <v>1015</v>
      </c>
      <c r="H18" s="128"/>
      <c r="I18" s="120"/>
      <c r="J18" s="141"/>
      <c r="K18" s="139"/>
      <c r="L18" s="168">
        <f>ROUND(AVERAGE(L19:L23),0)</f>
        <v>80</v>
      </c>
      <c r="M18" s="173"/>
    </row>
    <row r="19" spans="2:19" ht="384.75" customHeight="1" x14ac:dyDescent="0.25">
      <c r="B19" s="129" t="s">
        <v>1075</v>
      </c>
      <c r="C19" s="142" t="s">
        <v>244</v>
      </c>
      <c r="D19" s="142" t="s">
        <v>33</v>
      </c>
      <c r="E19" s="142" t="s">
        <v>43</v>
      </c>
      <c r="F19" s="129" t="s">
        <v>133</v>
      </c>
      <c r="G19" s="142" t="s">
        <v>22</v>
      </c>
      <c r="H19" s="129" t="s">
        <v>667</v>
      </c>
      <c r="I19" s="119" t="s">
        <v>1237</v>
      </c>
      <c r="J19" s="141" t="s">
        <v>1307</v>
      </c>
      <c r="K19" s="141" t="s">
        <v>1402</v>
      </c>
      <c r="L19" s="129">
        <v>80</v>
      </c>
      <c r="M19" s="15"/>
    </row>
    <row r="20" spans="2:19" ht="370.5" customHeight="1" x14ac:dyDescent="0.25">
      <c r="B20" s="129" t="s">
        <v>1076</v>
      </c>
      <c r="C20" s="142" t="s">
        <v>244</v>
      </c>
      <c r="D20" s="142" t="s">
        <v>29</v>
      </c>
      <c r="E20" s="142" t="s">
        <v>42</v>
      </c>
      <c r="F20" s="129" t="s">
        <v>134</v>
      </c>
      <c r="G20" s="142"/>
      <c r="H20" s="129" t="s">
        <v>673</v>
      </c>
      <c r="I20" s="119" t="s">
        <v>46</v>
      </c>
      <c r="J20" s="141" t="s">
        <v>1307</v>
      </c>
      <c r="K20" s="141" t="s">
        <v>1308</v>
      </c>
      <c r="L20" s="129">
        <v>80</v>
      </c>
      <c r="M20" s="15"/>
    </row>
    <row r="21" spans="2:19" ht="212.25" customHeight="1" x14ac:dyDescent="0.25">
      <c r="B21" s="129" t="s">
        <v>1077</v>
      </c>
      <c r="C21" s="142" t="s">
        <v>244</v>
      </c>
      <c r="D21" s="142" t="s">
        <v>30</v>
      </c>
      <c r="E21" s="142" t="s">
        <v>44</v>
      </c>
      <c r="F21" s="129" t="s">
        <v>135</v>
      </c>
      <c r="G21" s="142"/>
      <c r="H21" s="129" t="s">
        <v>670</v>
      </c>
      <c r="I21" s="119" t="s">
        <v>672</v>
      </c>
      <c r="J21" s="141" t="s">
        <v>1405</v>
      </c>
      <c r="K21" s="141" t="s">
        <v>1309</v>
      </c>
      <c r="L21" s="129">
        <v>80</v>
      </c>
      <c r="M21" s="15"/>
    </row>
    <row r="22" spans="2:19" ht="210.75" customHeight="1" x14ac:dyDescent="0.25">
      <c r="B22" s="129" t="s">
        <v>1078</v>
      </c>
      <c r="C22" s="142" t="s">
        <v>244</v>
      </c>
      <c r="D22" s="142" t="s">
        <v>31</v>
      </c>
      <c r="E22" s="142" t="s">
        <v>1222</v>
      </c>
      <c r="F22" s="129" t="s">
        <v>136</v>
      </c>
      <c r="G22" s="142"/>
      <c r="H22" s="129" t="s">
        <v>613</v>
      </c>
      <c r="I22" s="119" t="s">
        <v>47</v>
      </c>
      <c r="J22" s="141" t="s">
        <v>1415</v>
      </c>
      <c r="K22" s="141"/>
      <c r="L22" s="129">
        <v>80</v>
      </c>
      <c r="M22" s="15"/>
    </row>
    <row r="23" spans="2:19" ht="229.5" customHeight="1" x14ac:dyDescent="0.25">
      <c r="B23" s="129" t="s">
        <v>1079</v>
      </c>
      <c r="C23" s="142" t="s">
        <v>244</v>
      </c>
      <c r="D23" s="142" t="s">
        <v>32</v>
      </c>
      <c r="E23" s="142" t="s">
        <v>45</v>
      </c>
      <c r="F23" s="129" t="s">
        <v>137</v>
      </c>
      <c r="G23" s="142"/>
      <c r="H23" s="129" t="s">
        <v>674</v>
      </c>
      <c r="I23" s="119" t="s">
        <v>48</v>
      </c>
      <c r="J23" s="141" t="s">
        <v>1398</v>
      </c>
      <c r="K23" s="141" t="s">
        <v>1310</v>
      </c>
      <c r="L23" s="129">
        <v>80</v>
      </c>
      <c r="M23" s="142"/>
    </row>
    <row r="24" spans="2:19" ht="30" x14ac:dyDescent="0.25">
      <c r="B24" s="128" t="s">
        <v>1080</v>
      </c>
      <c r="C24" s="142" t="s">
        <v>244</v>
      </c>
      <c r="D24" s="139" t="s">
        <v>49</v>
      </c>
      <c r="E24" s="139" t="s">
        <v>50</v>
      </c>
      <c r="F24" s="128" t="s">
        <v>140</v>
      </c>
      <c r="G24" s="139" t="s">
        <v>1014</v>
      </c>
      <c r="H24" s="128"/>
      <c r="I24" s="120"/>
      <c r="J24" s="140"/>
      <c r="K24" s="139"/>
      <c r="L24" s="168">
        <f>ROUND(AVERAGE(L25:L26),0)</f>
        <v>80</v>
      </c>
      <c r="M24" s="139"/>
    </row>
    <row r="25" spans="2:19" ht="398.25" customHeight="1" x14ac:dyDescent="0.25">
      <c r="B25" s="150" t="s">
        <v>1081</v>
      </c>
      <c r="C25" s="142" t="s">
        <v>244</v>
      </c>
      <c r="D25" s="142" t="s">
        <v>51</v>
      </c>
      <c r="E25" s="142" t="s">
        <v>52</v>
      </c>
      <c r="F25" s="129" t="s">
        <v>144</v>
      </c>
      <c r="G25" s="151"/>
      <c r="H25" s="152"/>
      <c r="I25" s="119" t="s">
        <v>1223</v>
      </c>
      <c r="J25" s="141" t="s">
        <v>1403</v>
      </c>
      <c r="K25" s="119" t="s">
        <v>1416</v>
      </c>
      <c r="L25" s="129">
        <v>80</v>
      </c>
      <c r="M25" s="15"/>
    </row>
    <row r="26" spans="2:19" ht="409.5" x14ac:dyDescent="0.25">
      <c r="B26" s="150" t="s">
        <v>1111</v>
      </c>
      <c r="C26" s="153" t="s">
        <v>198</v>
      </c>
      <c r="D26" s="142" t="s">
        <v>15</v>
      </c>
      <c r="E26" s="142" t="s">
        <v>53</v>
      </c>
      <c r="F26" s="129" t="s">
        <v>145</v>
      </c>
      <c r="G26" s="151"/>
      <c r="H26" s="129" t="s">
        <v>621</v>
      </c>
      <c r="I26" s="119" t="s">
        <v>1224</v>
      </c>
      <c r="J26" s="141" t="s">
        <v>1422</v>
      </c>
      <c r="K26" s="119" t="s">
        <v>1423</v>
      </c>
      <c r="L26" s="129">
        <v>80</v>
      </c>
      <c r="M26" s="357" t="s">
        <v>1424</v>
      </c>
    </row>
    <row r="27" spans="2:19" ht="28.5" customHeight="1" x14ac:dyDescent="0.25">
      <c r="B27" s="166" t="s">
        <v>178</v>
      </c>
      <c r="C27" s="148"/>
      <c r="D27" s="148"/>
      <c r="E27" s="148"/>
      <c r="F27" s="149"/>
      <c r="G27" s="148"/>
      <c r="H27" s="149"/>
      <c r="I27" s="159"/>
      <c r="J27" s="148"/>
      <c r="K27" s="148"/>
      <c r="L27" s="149"/>
      <c r="M27" s="172"/>
    </row>
    <row r="28" spans="2:19" ht="26.25" customHeight="1" x14ac:dyDescent="0.25">
      <c r="B28" s="143" t="s">
        <v>1082</v>
      </c>
      <c r="C28" s="138" t="s">
        <v>827</v>
      </c>
      <c r="D28" s="138" t="s">
        <v>178</v>
      </c>
      <c r="E28" s="138"/>
      <c r="F28" s="143" t="s">
        <v>830</v>
      </c>
      <c r="G28" s="138"/>
      <c r="H28" s="154"/>
      <c r="I28" s="161"/>
      <c r="J28" s="141"/>
      <c r="K28" s="155"/>
      <c r="L28" s="169">
        <f>ROUND(AVERAGE($L$36,$L$32,$L$29),0)</f>
        <v>86</v>
      </c>
      <c r="M28" s="174"/>
    </row>
    <row r="29" spans="2:19" s="2" customFormat="1" ht="60" x14ac:dyDescent="0.25">
      <c r="B29" s="128" t="s">
        <v>1083</v>
      </c>
      <c r="C29" s="139" t="s">
        <v>244</v>
      </c>
      <c r="D29" s="139" t="s">
        <v>55</v>
      </c>
      <c r="E29" s="139" t="s">
        <v>56</v>
      </c>
      <c r="F29" s="128" t="s">
        <v>64</v>
      </c>
      <c r="G29" s="139" t="s">
        <v>1016</v>
      </c>
      <c r="H29" s="128"/>
      <c r="I29" s="120"/>
      <c r="J29" s="140"/>
      <c r="K29" s="139"/>
      <c r="L29" s="130">
        <f>ROUND(AVERAGE(L30:L31),0)</f>
        <v>90</v>
      </c>
      <c r="M29" s="139"/>
    </row>
    <row r="30" spans="2:19" ht="324" x14ac:dyDescent="0.25">
      <c r="B30" s="129" t="s">
        <v>1112</v>
      </c>
      <c r="C30" s="142" t="s">
        <v>245</v>
      </c>
      <c r="D30" s="142" t="s">
        <v>57</v>
      </c>
      <c r="E30" s="142" t="s">
        <v>59</v>
      </c>
      <c r="F30" s="129" t="s">
        <v>62</v>
      </c>
      <c r="G30" s="142"/>
      <c r="H30" s="129" t="s">
        <v>646</v>
      </c>
      <c r="I30" s="119" t="s">
        <v>65</v>
      </c>
      <c r="J30" s="142" t="s">
        <v>1300</v>
      </c>
      <c r="K30" s="142" t="s">
        <v>1417</v>
      </c>
      <c r="L30" s="129">
        <v>100</v>
      </c>
      <c r="M30" s="15"/>
    </row>
    <row r="31" spans="2:19" ht="394.5" customHeight="1" x14ac:dyDescent="0.25">
      <c r="B31" s="129" t="s">
        <v>1113</v>
      </c>
      <c r="C31" s="142" t="s">
        <v>245</v>
      </c>
      <c r="D31" s="142" t="s">
        <v>58</v>
      </c>
      <c r="E31" s="142" t="s">
        <v>60</v>
      </c>
      <c r="F31" s="129" t="s">
        <v>63</v>
      </c>
      <c r="G31" s="142"/>
      <c r="H31" s="129" t="s">
        <v>625</v>
      </c>
      <c r="I31" s="119"/>
      <c r="J31" s="142"/>
      <c r="K31" s="142" t="s">
        <v>1404</v>
      </c>
      <c r="L31" s="129">
        <v>80</v>
      </c>
      <c r="M31" s="142"/>
    </row>
    <row r="32" spans="2:19" s="2" customFormat="1" ht="60" x14ac:dyDescent="0.25">
      <c r="B32" s="128" t="s">
        <v>1084</v>
      </c>
      <c r="C32" s="139" t="s">
        <v>828</v>
      </c>
      <c r="D32" s="139" t="s">
        <v>61</v>
      </c>
      <c r="E32" s="139" t="s">
        <v>66</v>
      </c>
      <c r="F32" s="128" t="s">
        <v>63</v>
      </c>
      <c r="G32" s="139" t="s">
        <v>1016</v>
      </c>
      <c r="H32" s="128"/>
      <c r="I32" s="120"/>
      <c r="J32" s="140" t="s">
        <v>1276</v>
      </c>
      <c r="L32" s="130">
        <f>ROUND(AVERAGE(L33:L35),0)</f>
        <v>87</v>
      </c>
      <c r="M32" s="139"/>
    </row>
    <row r="33" spans="2:22" ht="259.5" customHeight="1" x14ac:dyDescent="0.25">
      <c r="B33" s="129" t="s">
        <v>1085</v>
      </c>
      <c r="C33" s="142" t="s">
        <v>244</v>
      </c>
      <c r="D33" s="142" t="s">
        <v>14</v>
      </c>
      <c r="E33" s="142" t="s">
        <v>72</v>
      </c>
      <c r="F33" s="129" t="s">
        <v>69</v>
      </c>
      <c r="G33" s="142"/>
      <c r="H33" s="129" t="s">
        <v>608</v>
      </c>
      <c r="I33" s="119" t="s">
        <v>609</v>
      </c>
      <c r="J33" s="141"/>
      <c r="K33" s="141"/>
      <c r="L33" s="129">
        <v>100</v>
      </c>
      <c r="M33" s="15" t="s">
        <v>1413</v>
      </c>
      <c r="V33" s="354">
        <v>43922</v>
      </c>
    </row>
    <row r="34" spans="2:22" ht="401.25" customHeight="1" x14ac:dyDescent="0.25">
      <c r="B34" s="129" t="s">
        <v>1086</v>
      </c>
      <c r="C34" s="142" t="s">
        <v>920</v>
      </c>
      <c r="D34" s="142" t="s">
        <v>67</v>
      </c>
      <c r="E34" s="142" t="s">
        <v>73</v>
      </c>
      <c r="F34" s="129" t="s">
        <v>70</v>
      </c>
      <c r="G34" s="142" t="s">
        <v>1012</v>
      </c>
      <c r="H34" s="129" t="s">
        <v>623</v>
      </c>
      <c r="I34" s="119" t="s">
        <v>1238</v>
      </c>
      <c r="J34" s="141" t="s">
        <v>1406</v>
      </c>
      <c r="K34" s="119" t="s">
        <v>1380</v>
      </c>
      <c r="L34" s="129">
        <v>80</v>
      </c>
      <c r="M34" s="15"/>
    </row>
    <row r="35" spans="2:22" ht="232.5" customHeight="1" x14ac:dyDescent="0.25">
      <c r="B35" s="129" t="s">
        <v>1087</v>
      </c>
      <c r="C35" s="142" t="s">
        <v>244</v>
      </c>
      <c r="D35" s="142" t="s">
        <v>68</v>
      </c>
      <c r="E35" s="142" t="s">
        <v>74</v>
      </c>
      <c r="F35" s="129" t="s">
        <v>71</v>
      </c>
      <c r="G35" s="142"/>
      <c r="H35" s="129"/>
      <c r="I35" s="119" t="s">
        <v>75</v>
      </c>
      <c r="J35" s="141" t="s">
        <v>1311</v>
      </c>
      <c r="K35" s="141" t="s">
        <v>1312</v>
      </c>
      <c r="L35" s="129">
        <v>80</v>
      </c>
      <c r="M35" s="15"/>
    </row>
    <row r="36" spans="2:22" s="2" customFormat="1" ht="29.25" customHeight="1" x14ac:dyDescent="0.25">
      <c r="B36" s="128" t="s">
        <v>1088</v>
      </c>
      <c r="C36" s="139" t="s">
        <v>244</v>
      </c>
      <c r="D36" s="139" t="s">
        <v>76</v>
      </c>
      <c r="E36" s="139" t="s">
        <v>166</v>
      </c>
      <c r="F36" s="128" t="s">
        <v>77</v>
      </c>
      <c r="G36" s="139" t="s">
        <v>1016</v>
      </c>
      <c r="H36" s="128"/>
      <c r="I36" s="120"/>
      <c r="J36" s="140"/>
      <c r="K36" s="139"/>
      <c r="L36" s="130">
        <f>L37</f>
        <v>80</v>
      </c>
      <c r="M36" s="139"/>
    </row>
    <row r="37" spans="2:22" ht="105" x14ac:dyDescent="0.25">
      <c r="B37" s="129" t="s">
        <v>1089</v>
      </c>
      <c r="C37" s="142" t="s">
        <v>244</v>
      </c>
      <c r="D37" s="142" t="s">
        <v>78</v>
      </c>
      <c r="E37" s="142" t="s">
        <v>80</v>
      </c>
      <c r="F37" s="129" t="s">
        <v>79</v>
      </c>
      <c r="G37" s="142"/>
      <c r="H37" s="129" t="s">
        <v>646</v>
      </c>
      <c r="I37" s="119" t="s">
        <v>1239</v>
      </c>
      <c r="J37" s="141"/>
      <c r="K37" s="142" t="s">
        <v>1407</v>
      </c>
      <c r="L37" s="129">
        <v>80</v>
      </c>
      <c r="M37" s="15"/>
    </row>
    <row r="38" spans="2:22" ht="28.5" customHeight="1" x14ac:dyDescent="0.25">
      <c r="B38" s="166" t="s">
        <v>81</v>
      </c>
      <c r="C38" s="148"/>
      <c r="D38" s="148"/>
      <c r="E38" s="148"/>
      <c r="F38" s="149"/>
      <c r="G38" s="148"/>
      <c r="H38" s="149"/>
      <c r="I38" s="159"/>
      <c r="J38" s="148"/>
      <c r="K38" s="148"/>
      <c r="L38" s="149"/>
      <c r="M38" s="172"/>
    </row>
    <row r="39" spans="2:22" x14ac:dyDescent="0.25">
      <c r="B39" s="143" t="s">
        <v>1090</v>
      </c>
      <c r="C39" s="138" t="s">
        <v>244</v>
      </c>
      <c r="D39" s="138" t="s">
        <v>81</v>
      </c>
      <c r="E39" s="138"/>
      <c r="F39" s="143" t="s">
        <v>901</v>
      </c>
      <c r="G39" s="138"/>
      <c r="H39" s="154"/>
      <c r="I39" s="161"/>
      <c r="J39" s="329"/>
      <c r="K39" s="155"/>
      <c r="L39" s="169">
        <f>ROUND(AVERAGE($L$49,$L$45,$L$40),0)</f>
        <v>79</v>
      </c>
      <c r="M39" s="174"/>
    </row>
    <row r="40" spans="2:22" s="2" customFormat="1" ht="45" x14ac:dyDescent="0.25">
      <c r="B40" s="128" t="s">
        <v>1091</v>
      </c>
      <c r="C40" s="139" t="s">
        <v>244</v>
      </c>
      <c r="D40" s="139" t="s">
        <v>90</v>
      </c>
      <c r="E40" s="139" t="s">
        <v>92</v>
      </c>
      <c r="F40" s="128" t="s">
        <v>91</v>
      </c>
      <c r="G40" s="139" t="s">
        <v>1014</v>
      </c>
      <c r="H40" s="128"/>
      <c r="I40" s="120" t="s">
        <v>97</v>
      </c>
      <c r="J40" s="141"/>
      <c r="K40" s="139"/>
      <c r="L40" s="130">
        <f>ROUND(AVERAGE(L41:L44),0)</f>
        <v>90</v>
      </c>
      <c r="M40" s="139"/>
    </row>
    <row r="41" spans="2:22" ht="365.25" customHeight="1" x14ac:dyDescent="0.25">
      <c r="B41" s="129" t="s">
        <v>1092</v>
      </c>
      <c r="C41" s="142" t="s">
        <v>244</v>
      </c>
      <c r="D41" s="142" t="s">
        <v>82</v>
      </c>
      <c r="E41" s="142" t="s">
        <v>93</v>
      </c>
      <c r="F41" s="129" t="s">
        <v>86</v>
      </c>
      <c r="G41" s="156" t="s">
        <v>1010</v>
      </c>
      <c r="H41" s="129" t="s">
        <v>604</v>
      </c>
      <c r="I41" s="119" t="s">
        <v>1240</v>
      </c>
      <c r="J41" s="141" t="s">
        <v>1382</v>
      </c>
      <c r="K41" s="119" t="s">
        <v>1381</v>
      </c>
      <c r="L41" s="366">
        <v>80</v>
      </c>
      <c r="M41" s="15" t="s">
        <v>1469</v>
      </c>
    </row>
    <row r="42" spans="2:22" ht="216.75" customHeight="1" x14ac:dyDescent="0.25">
      <c r="B42" s="129" t="s">
        <v>1093</v>
      </c>
      <c r="C42" s="142" t="s">
        <v>244</v>
      </c>
      <c r="D42" s="142" t="s">
        <v>83</v>
      </c>
      <c r="E42" s="142" t="s">
        <v>94</v>
      </c>
      <c r="F42" s="129" t="s">
        <v>87</v>
      </c>
      <c r="G42" s="142"/>
      <c r="H42" s="129" t="s">
        <v>601</v>
      </c>
      <c r="I42" s="119" t="s">
        <v>96</v>
      </c>
      <c r="J42" s="141" t="s">
        <v>1313</v>
      </c>
      <c r="K42" s="141"/>
      <c r="L42" s="129">
        <v>100</v>
      </c>
      <c r="M42" s="15"/>
    </row>
    <row r="43" spans="2:22" ht="287.25" customHeight="1" x14ac:dyDescent="0.25">
      <c r="B43" s="129" t="s">
        <v>1094</v>
      </c>
      <c r="C43" s="142" t="s">
        <v>244</v>
      </c>
      <c r="D43" s="142" t="s">
        <v>84</v>
      </c>
      <c r="E43" s="142" t="s">
        <v>95</v>
      </c>
      <c r="F43" s="129" t="s">
        <v>88</v>
      </c>
      <c r="G43" s="142"/>
      <c r="H43" s="129"/>
      <c r="I43" s="119" t="s">
        <v>98</v>
      </c>
      <c r="J43" s="141" t="s">
        <v>1313</v>
      </c>
      <c r="K43" s="141"/>
      <c r="L43" s="349">
        <v>100</v>
      </c>
      <c r="M43" s="15"/>
    </row>
    <row r="44" spans="2:22" ht="168" x14ac:dyDescent="0.25">
      <c r="B44" s="129" t="s">
        <v>1095</v>
      </c>
      <c r="C44" s="142" t="s">
        <v>244</v>
      </c>
      <c r="D44" s="142" t="s">
        <v>85</v>
      </c>
      <c r="E44" s="142" t="s">
        <v>1241</v>
      </c>
      <c r="F44" s="129" t="s">
        <v>89</v>
      </c>
      <c r="G44" s="142"/>
      <c r="H44" s="129" t="s">
        <v>647</v>
      </c>
      <c r="I44" s="119" t="s">
        <v>99</v>
      </c>
      <c r="J44" s="141" t="s">
        <v>1313</v>
      </c>
      <c r="K44" s="141" t="s">
        <v>1314</v>
      </c>
      <c r="L44" s="349">
        <v>80</v>
      </c>
      <c r="M44" s="15"/>
    </row>
    <row r="45" spans="2:22" s="2" customFormat="1" ht="60" x14ac:dyDescent="0.25">
      <c r="B45" s="128" t="s">
        <v>1096</v>
      </c>
      <c r="C45" s="139" t="s">
        <v>244</v>
      </c>
      <c r="D45" s="139" t="s">
        <v>109</v>
      </c>
      <c r="E45" s="139" t="s">
        <v>149</v>
      </c>
      <c r="F45" s="128" t="s">
        <v>100</v>
      </c>
      <c r="G45" s="157"/>
      <c r="H45" s="128"/>
      <c r="I45" s="120"/>
      <c r="J45" s="141"/>
      <c r="K45" s="139"/>
      <c r="L45" s="130">
        <f>ROUND(AVERAGE(L46:L48),0)</f>
        <v>67</v>
      </c>
      <c r="M45" s="139"/>
    </row>
    <row r="46" spans="2:22" ht="297.75" customHeight="1" x14ac:dyDescent="0.25">
      <c r="B46" s="129" t="s">
        <v>1097</v>
      </c>
      <c r="C46" s="142" t="s">
        <v>244</v>
      </c>
      <c r="D46" s="142" t="s">
        <v>150</v>
      </c>
      <c r="E46" s="142" t="s">
        <v>165</v>
      </c>
      <c r="F46" s="129" t="s">
        <v>153</v>
      </c>
      <c r="G46" s="158" t="s">
        <v>1011</v>
      </c>
      <c r="H46" s="129"/>
      <c r="I46" s="119" t="s">
        <v>168</v>
      </c>
      <c r="J46" s="141" t="s">
        <v>1315</v>
      </c>
      <c r="K46" s="15" t="s">
        <v>1409</v>
      </c>
      <c r="L46" s="129">
        <v>100</v>
      </c>
      <c r="M46" s="15"/>
      <c r="V46" s="354">
        <v>43922</v>
      </c>
    </row>
    <row r="47" spans="2:22" ht="143.25" customHeight="1" x14ac:dyDescent="0.25">
      <c r="B47" s="129" t="s">
        <v>1098</v>
      </c>
      <c r="C47" s="142" t="s">
        <v>244</v>
      </c>
      <c r="D47" s="142" t="s">
        <v>151</v>
      </c>
      <c r="E47" s="142"/>
      <c r="F47" s="129" t="s">
        <v>154</v>
      </c>
      <c r="G47" s="158"/>
      <c r="H47" s="129" t="s">
        <v>654</v>
      </c>
      <c r="I47" s="119" t="s">
        <v>167</v>
      </c>
      <c r="J47" s="141" t="s">
        <v>1316</v>
      </c>
      <c r="K47" s="141" t="s">
        <v>1315</v>
      </c>
      <c r="L47" s="129">
        <v>60</v>
      </c>
      <c r="M47" s="15"/>
    </row>
    <row r="48" spans="2:22" ht="223.5" customHeight="1" x14ac:dyDescent="0.25">
      <c r="B48" s="129" t="s">
        <v>1099</v>
      </c>
      <c r="C48" s="142" t="s">
        <v>244</v>
      </c>
      <c r="D48" s="142" t="s">
        <v>152</v>
      </c>
      <c r="E48" s="142"/>
      <c r="F48" s="129" t="s">
        <v>155</v>
      </c>
      <c r="G48" s="158"/>
      <c r="H48" s="129" t="s">
        <v>655</v>
      </c>
      <c r="I48" s="119" t="s">
        <v>624</v>
      </c>
      <c r="J48" s="141" t="s">
        <v>1315</v>
      </c>
      <c r="K48" s="141" t="s">
        <v>1315</v>
      </c>
      <c r="L48" s="129">
        <v>40</v>
      </c>
      <c r="M48" s="15" t="s">
        <v>1410</v>
      </c>
    </row>
    <row r="49" spans="2:13" s="2" customFormat="1" ht="60" x14ac:dyDescent="0.25">
      <c r="B49" s="128" t="s">
        <v>1114</v>
      </c>
      <c r="C49" s="139" t="s">
        <v>198</v>
      </c>
      <c r="D49" s="139" t="s">
        <v>156</v>
      </c>
      <c r="E49" s="139" t="s">
        <v>158</v>
      </c>
      <c r="F49" s="128" t="s">
        <v>157</v>
      </c>
      <c r="G49" s="157"/>
      <c r="H49" s="128"/>
      <c r="I49" s="120"/>
      <c r="J49" s="140"/>
      <c r="K49" s="139"/>
      <c r="L49" s="130">
        <f>ROUND(AVERAGE(L50:L52),0)</f>
        <v>80</v>
      </c>
      <c r="M49" s="139"/>
    </row>
    <row r="50" spans="2:13" ht="222.75" customHeight="1" x14ac:dyDescent="0.25">
      <c r="B50" s="129" t="s">
        <v>1115</v>
      </c>
      <c r="C50" s="142" t="s">
        <v>198</v>
      </c>
      <c r="D50" s="142" t="s">
        <v>159</v>
      </c>
      <c r="E50" s="142"/>
      <c r="F50" s="129" t="s">
        <v>162</v>
      </c>
      <c r="G50" s="158"/>
      <c r="H50" s="129" t="s">
        <v>656</v>
      </c>
      <c r="I50" s="119" t="s">
        <v>1220</v>
      </c>
      <c r="J50" s="141" t="s">
        <v>1425</v>
      </c>
      <c r="K50" s="119" t="s">
        <v>1426</v>
      </c>
      <c r="L50" s="129">
        <v>80</v>
      </c>
      <c r="M50" s="357" t="s">
        <v>1427</v>
      </c>
    </row>
    <row r="51" spans="2:13" ht="72" x14ac:dyDescent="0.25">
      <c r="B51" s="129" t="s">
        <v>1116</v>
      </c>
      <c r="C51" s="142" t="s">
        <v>198</v>
      </c>
      <c r="D51" s="142" t="s">
        <v>160</v>
      </c>
      <c r="E51" s="142"/>
      <c r="F51" s="129" t="s">
        <v>163</v>
      </c>
      <c r="G51" s="158"/>
      <c r="H51" s="129" t="s">
        <v>641</v>
      </c>
      <c r="I51" s="119" t="s">
        <v>169</v>
      </c>
      <c r="J51" s="141" t="s">
        <v>1318</v>
      </c>
      <c r="K51" s="141" t="s">
        <v>1317</v>
      </c>
      <c r="L51" s="129">
        <v>80</v>
      </c>
      <c r="M51" s="15"/>
    </row>
    <row r="52" spans="2:13" s="182" customFormat="1" ht="192" customHeight="1" x14ac:dyDescent="0.25">
      <c r="B52" s="178" t="s">
        <v>1117</v>
      </c>
      <c r="C52" s="179" t="s">
        <v>198</v>
      </c>
      <c r="D52" s="179" t="s">
        <v>161</v>
      </c>
      <c r="E52" s="179"/>
      <c r="F52" s="178" t="s">
        <v>164</v>
      </c>
      <c r="G52" s="180"/>
      <c r="H52" s="178" t="s">
        <v>657</v>
      </c>
      <c r="I52" s="121" t="s">
        <v>170</v>
      </c>
      <c r="J52" s="141" t="s">
        <v>1319</v>
      </c>
      <c r="K52" s="121" t="s">
        <v>1320</v>
      </c>
      <c r="L52" s="178">
        <v>80</v>
      </c>
      <c r="M52" s="181"/>
    </row>
    <row r="53" spans="2:13" ht="28.5" customHeight="1" x14ac:dyDescent="0.25">
      <c r="B53" s="166" t="s">
        <v>101</v>
      </c>
      <c r="C53" s="148"/>
      <c r="D53" s="148"/>
      <c r="E53" s="148"/>
      <c r="F53" s="149"/>
      <c r="G53" s="148"/>
      <c r="H53" s="149"/>
      <c r="I53" s="159"/>
      <c r="J53" s="148"/>
      <c r="K53" s="148"/>
      <c r="L53" s="149"/>
      <c r="M53" s="172"/>
    </row>
    <row r="54" spans="2:13" ht="45" x14ac:dyDescent="0.25">
      <c r="B54" s="143" t="s">
        <v>1118</v>
      </c>
      <c r="C54" s="138" t="s">
        <v>246</v>
      </c>
      <c r="D54" s="138" t="s">
        <v>101</v>
      </c>
      <c r="E54" s="138"/>
      <c r="F54" s="143" t="s">
        <v>102</v>
      </c>
      <c r="G54" s="138"/>
      <c r="H54" s="154"/>
      <c r="I54" s="161"/>
      <c r="J54" s="155"/>
      <c r="K54" s="155"/>
      <c r="L54" s="167">
        <f>AVERAGE($L$59,$L$55)</f>
        <v>80</v>
      </c>
      <c r="M54" s="174"/>
    </row>
    <row r="55" spans="2:13" ht="41.25" customHeight="1" x14ac:dyDescent="0.25">
      <c r="B55" s="128" t="s">
        <v>1119</v>
      </c>
      <c r="C55" s="139" t="s">
        <v>246</v>
      </c>
      <c r="D55" s="139" t="s">
        <v>104</v>
      </c>
      <c r="E55" s="139" t="s">
        <v>105</v>
      </c>
      <c r="F55" s="128" t="s">
        <v>103</v>
      </c>
      <c r="G55" s="142"/>
      <c r="H55" s="129"/>
      <c r="I55" s="119"/>
      <c r="J55" s="142"/>
      <c r="K55" s="142"/>
      <c r="L55" s="130">
        <f>ROUND(AVERAGE(L56:L58),0)</f>
        <v>100</v>
      </c>
      <c r="M55" s="15"/>
    </row>
    <row r="56" spans="2:13" ht="288" x14ac:dyDescent="0.25">
      <c r="B56" s="129" t="s">
        <v>1106</v>
      </c>
      <c r="C56" s="142" t="s">
        <v>246</v>
      </c>
      <c r="D56" s="142" t="s">
        <v>106</v>
      </c>
      <c r="E56" s="142"/>
      <c r="F56" s="129" t="s">
        <v>110</v>
      </c>
      <c r="G56" s="142" t="s">
        <v>1014</v>
      </c>
      <c r="H56" s="129" t="s">
        <v>643</v>
      </c>
      <c r="I56" s="119" t="s">
        <v>1242</v>
      </c>
      <c r="J56" s="141" t="s">
        <v>1384</v>
      </c>
      <c r="K56" s="142" t="s">
        <v>1385</v>
      </c>
      <c r="L56" s="366">
        <v>100</v>
      </c>
      <c r="M56" s="15" t="s">
        <v>1457</v>
      </c>
    </row>
    <row r="57" spans="2:13" ht="371.25" customHeight="1" x14ac:dyDescent="0.25">
      <c r="B57" s="129" t="s">
        <v>1107</v>
      </c>
      <c r="C57" s="142" t="s">
        <v>246</v>
      </c>
      <c r="D57" s="142" t="s">
        <v>107</v>
      </c>
      <c r="E57" s="142" t="s">
        <v>1243</v>
      </c>
      <c r="F57" s="129" t="s">
        <v>111</v>
      </c>
      <c r="G57" s="142" t="s">
        <v>1016</v>
      </c>
      <c r="H57" s="129" t="s">
        <v>644</v>
      </c>
      <c r="I57" s="119" t="s">
        <v>1244</v>
      </c>
      <c r="J57" s="142" t="s">
        <v>1321</v>
      </c>
      <c r="K57" s="141" t="s">
        <v>1322</v>
      </c>
      <c r="L57" s="363">
        <v>100</v>
      </c>
      <c r="M57" s="15" t="s">
        <v>1447</v>
      </c>
    </row>
    <row r="58" spans="2:13" ht="185.25" customHeight="1" thickBot="1" x14ac:dyDescent="0.3">
      <c r="B58" s="287" t="s">
        <v>1089</v>
      </c>
      <c r="C58" s="142" t="s">
        <v>246</v>
      </c>
      <c r="D58" s="142" t="s">
        <v>108</v>
      </c>
      <c r="E58" s="142"/>
      <c r="F58" s="129" t="s">
        <v>112</v>
      </c>
      <c r="G58" s="142" t="s">
        <v>1018</v>
      </c>
      <c r="H58" s="129" t="s">
        <v>645</v>
      </c>
      <c r="I58" s="119" t="s">
        <v>171</v>
      </c>
      <c r="J58" s="142" t="s">
        <v>1323</v>
      </c>
      <c r="K58" s="141" t="s">
        <v>1324</v>
      </c>
      <c r="L58" s="363">
        <v>100</v>
      </c>
      <c r="M58" s="357" t="s">
        <v>1446</v>
      </c>
    </row>
    <row r="59" spans="2:13" ht="45" x14ac:dyDescent="0.25">
      <c r="B59" s="128" t="s">
        <v>1120</v>
      </c>
      <c r="C59" s="139" t="s">
        <v>246</v>
      </c>
      <c r="D59" s="139" t="s">
        <v>113</v>
      </c>
      <c r="E59" s="139" t="s">
        <v>115</v>
      </c>
      <c r="F59" s="128" t="s">
        <v>114</v>
      </c>
      <c r="G59" s="142"/>
      <c r="H59" s="129"/>
      <c r="I59" s="119"/>
      <c r="J59" s="142"/>
      <c r="K59" s="142"/>
      <c r="L59" s="130">
        <f>L60</f>
        <v>60</v>
      </c>
      <c r="M59" s="15"/>
    </row>
    <row r="60" spans="2:13" ht="205.5" customHeight="1" x14ac:dyDescent="0.25">
      <c r="B60" s="129" t="s">
        <v>1121</v>
      </c>
      <c r="C60" s="142" t="s">
        <v>246</v>
      </c>
      <c r="D60" s="142" t="s">
        <v>116</v>
      </c>
      <c r="E60" s="142"/>
      <c r="F60" s="129" t="s">
        <v>117</v>
      </c>
      <c r="G60" s="142"/>
      <c r="H60" s="129" t="s">
        <v>606</v>
      </c>
      <c r="I60" s="119" t="s">
        <v>172</v>
      </c>
      <c r="J60" s="142" t="s">
        <v>1408</v>
      </c>
      <c r="K60" s="141" t="s">
        <v>1414</v>
      </c>
      <c r="L60" s="129">
        <v>60</v>
      </c>
      <c r="M60" s="15" t="s">
        <v>1456</v>
      </c>
    </row>
    <row r="61" spans="2:13" ht="28.5" customHeight="1" x14ac:dyDescent="0.25">
      <c r="B61" s="166" t="s">
        <v>118</v>
      </c>
      <c r="C61" s="148"/>
      <c r="D61" s="148"/>
      <c r="E61" s="148"/>
      <c r="F61" s="149"/>
      <c r="G61" s="148"/>
      <c r="H61" s="149"/>
      <c r="I61" s="159"/>
      <c r="J61" s="148"/>
      <c r="K61" s="148"/>
      <c r="L61" s="149"/>
      <c r="M61" s="172"/>
    </row>
    <row r="62" spans="2:13" ht="45" x14ac:dyDescent="0.25">
      <c r="B62" s="143" t="s">
        <v>1100</v>
      </c>
      <c r="C62" s="138" t="s">
        <v>921</v>
      </c>
      <c r="D62" s="138" t="s">
        <v>118</v>
      </c>
      <c r="E62" s="138"/>
      <c r="F62" s="143" t="s">
        <v>742</v>
      </c>
      <c r="G62" s="138"/>
      <c r="H62" s="154"/>
      <c r="I62" s="161"/>
      <c r="J62" s="329"/>
      <c r="K62" s="155"/>
      <c r="L62" s="167">
        <f>AVERAGE($L$63,$L$69)</f>
        <v>72.5</v>
      </c>
      <c r="M62" s="174"/>
    </row>
    <row r="63" spans="2:13" s="10" customFormat="1" ht="117.75" customHeight="1" x14ac:dyDescent="0.25">
      <c r="B63" s="144" t="s">
        <v>1101</v>
      </c>
      <c r="C63" s="140" t="s">
        <v>244</v>
      </c>
      <c r="D63" s="140" t="s">
        <v>119</v>
      </c>
      <c r="E63" s="140" t="s">
        <v>121</v>
      </c>
      <c r="F63" s="128" t="s">
        <v>120</v>
      </c>
      <c r="G63" s="140"/>
      <c r="H63" s="144" t="s">
        <v>610</v>
      </c>
      <c r="I63" s="124" t="s">
        <v>611</v>
      </c>
      <c r="L63" s="168">
        <f>ROUND(AVERAGE(L64:L67),0)</f>
        <v>85</v>
      </c>
      <c r="M63" s="140"/>
    </row>
    <row r="64" spans="2:13" s="5" customFormat="1" ht="60" x14ac:dyDescent="0.25">
      <c r="B64" s="145" t="s">
        <v>1102</v>
      </c>
      <c r="C64" s="141" t="s">
        <v>244</v>
      </c>
      <c r="D64" s="141" t="s">
        <v>122</v>
      </c>
      <c r="E64" s="141"/>
      <c r="F64" s="129" t="s">
        <v>127</v>
      </c>
      <c r="G64" s="140" t="s">
        <v>1017</v>
      </c>
      <c r="H64" s="145"/>
      <c r="I64" s="122" t="s">
        <v>173</v>
      </c>
      <c r="J64" s="141" t="s">
        <v>1325</v>
      </c>
      <c r="K64" s="141"/>
      <c r="L64" s="129">
        <v>100</v>
      </c>
      <c r="M64" s="357" t="s">
        <v>1427</v>
      </c>
    </row>
    <row r="65" spans="2:22" s="5" customFormat="1" ht="318.75" customHeight="1" x14ac:dyDescent="0.25">
      <c r="B65" s="145" t="s">
        <v>1122</v>
      </c>
      <c r="C65" s="141" t="s">
        <v>198</v>
      </c>
      <c r="D65" s="141" t="s">
        <v>123</v>
      </c>
      <c r="E65" s="141"/>
      <c r="F65" s="129" t="s">
        <v>128</v>
      </c>
      <c r="G65" s="140"/>
      <c r="H65" s="145"/>
      <c r="I65" s="122" t="s">
        <v>174</v>
      </c>
      <c r="J65" s="141" t="s">
        <v>1327</v>
      </c>
      <c r="K65" s="122" t="s">
        <v>1326</v>
      </c>
      <c r="L65" s="129">
        <v>80</v>
      </c>
      <c r="M65" s="175"/>
    </row>
    <row r="66" spans="2:22" s="5" customFormat="1" ht="147" customHeight="1" x14ac:dyDescent="0.25">
      <c r="B66" s="145" t="s">
        <v>1103</v>
      </c>
      <c r="C66" s="141" t="s">
        <v>244</v>
      </c>
      <c r="D66" s="141" t="s">
        <v>124</v>
      </c>
      <c r="E66" s="141" t="s">
        <v>1225</v>
      </c>
      <c r="F66" s="129" t="s">
        <v>129</v>
      </c>
      <c r="G66" s="140"/>
      <c r="H66" s="145" t="s">
        <v>635</v>
      </c>
      <c r="I66" s="122" t="s">
        <v>175</v>
      </c>
      <c r="J66" s="141" t="s">
        <v>1328</v>
      </c>
      <c r="K66" s="141" t="s">
        <v>1329</v>
      </c>
      <c r="L66" s="129">
        <v>80</v>
      </c>
      <c r="M66" s="175"/>
    </row>
    <row r="67" spans="2:22" s="5" customFormat="1" ht="149.25" customHeight="1" x14ac:dyDescent="0.25">
      <c r="B67" s="145" t="s">
        <v>1104</v>
      </c>
      <c r="C67" s="141" t="s">
        <v>244</v>
      </c>
      <c r="D67" s="141" t="s">
        <v>125</v>
      </c>
      <c r="E67" s="141" t="s">
        <v>1226</v>
      </c>
      <c r="F67" s="129" t="s">
        <v>130</v>
      </c>
      <c r="G67" s="140"/>
      <c r="H67" s="145" t="s">
        <v>664</v>
      </c>
      <c r="I67" s="122" t="s">
        <v>176</v>
      </c>
      <c r="J67" s="141" t="s">
        <v>1330</v>
      </c>
      <c r="K67" s="141" t="s">
        <v>1411</v>
      </c>
      <c r="L67" s="129">
        <v>80</v>
      </c>
      <c r="M67" s="175" t="s">
        <v>1470</v>
      </c>
      <c r="V67" s="5">
        <v>11</v>
      </c>
    </row>
    <row r="68" spans="2:22" s="5" customFormat="1" ht="30" x14ac:dyDescent="0.25">
      <c r="B68" s="145" t="s">
        <v>1123</v>
      </c>
      <c r="C68" s="141" t="s">
        <v>177</v>
      </c>
      <c r="D68" s="141" t="s">
        <v>126</v>
      </c>
      <c r="E68" s="141"/>
      <c r="F68" s="129" t="s">
        <v>131</v>
      </c>
      <c r="G68" s="140"/>
      <c r="H68" s="145"/>
      <c r="I68" s="122" t="s">
        <v>177</v>
      </c>
      <c r="J68" s="141"/>
      <c r="K68" s="141"/>
      <c r="L68" s="129"/>
      <c r="M68" s="175"/>
    </row>
    <row r="69" spans="2:22" s="10" customFormat="1" ht="30" x14ac:dyDescent="0.25">
      <c r="B69" s="144" t="s">
        <v>1110</v>
      </c>
      <c r="C69" s="140" t="s">
        <v>207</v>
      </c>
      <c r="D69" s="140" t="s">
        <v>138</v>
      </c>
      <c r="E69" s="140"/>
      <c r="F69" s="128" t="s">
        <v>139</v>
      </c>
      <c r="G69" s="140" t="s">
        <v>1017</v>
      </c>
      <c r="H69" s="144"/>
      <c r="I69" s="124"/>
      <c r="J69" s="140"/>
      <c r="K69" s="140"/>
      <c r="L69" s="168">
        <f>ROUND(AVERAGE(L70:L72),0)</f>
        <v>60</v>
      </c>
      <c r="M69" s="140"/>
    </row>
    <row r="70" spans="2:22" s="5" customFormat="1" ht="118.5" customHeight="1" x14ac:dyDescent="0.25">
      <c r="B70" s="145" t="s">
        <v>1229</v>
      </c>
      <c r="C70" s="141" t="s">
        <v>207</v>
      </c>
      <c r="D70" s="141" t="s">
        <v>141</v>
      </c>
      <c r="E70" s="141"/>
      <c r="F70" s="129" t="s">
        <v>146</v>
      </c>
      <c r="G70" s="140"/>
      <c r="H70" s="145"/>
      <c r="I70" s="122" t="s">
        <v>179</v>
      </c>
      <c r="J70" s="141" t="s">
        <v>1331</v>
      </c>
      <c r="K70" s="141" t="s">
        <v>1412</v>
      </c>
      <c r="L70" s="129">
        <v>60</v>
      </c>
      <c r="M70" s="175" t="s">
        <v>1471</v>
      </c>
      <c r="V70" s="5">
        <v>11</v>
      </c>
    </row>
    <row r="71" spans="2:22" s="5" customFormat="1" ht="111.75" customHeight="1" x14ac:dyDescent="0.25">
      <c r="B71" s="145" t="s">
        <v>1124</v>
      </c>
      <c r="C71" s="141" t="s">
        <v>207</v>
      </c>
      <c r="D71" s="141" t="s">
        <v>142</v>
      </c>
      <c r="E71" s="141" t="s">
        <v>1227</v>
      </c>
      <c r="F71" s="129" t="s">
        <v>147</v>
      </c>
      <c r="G71" s="140"/>
      <c r="H71" s="145" t="s">
        <v>648</v>
      </c>
      <c r="I71" s="122" t="s">
        <v>180</v>
      </c>
      <c r="J71" s="141" t="s">
        <v>1333</v>
      </c>
      <c r="K71" s="122" t="s">
        <v>1332</v>
      </c>
      <c r="L71" s="129">
        <v>80</v>
      </c>
      <c r="M71" s="357" t="s">
        <v>1427</v>
      </c>
    </row>
    <row r="72" spans="2:22" s="5" customFormat="1" ht="158.25" customHeight="1" x14ac:dyDescent="0.25">
      <c r="B72" s="145" t="s">
        <v>1105</v>
      </c>
      <c r="C72" s="141" t="s">
        <v>244</v>
      </c>
      <c r="D72" s="141" t="s">
        <v>143</v>
      </c>
      <c r="E72" s="141" t="s">
        <v>1228</v>
      </c>
      <c r="F72" s="129" t="s">
        <v>148</v>
      </c>
      <c r="G72" s="140"/>
      <c r="H72" s="145" t="s">
        <v>612</v>
      </c>
      <c r="I72" s="122" t="s">
        <v>181</v>
      </c>
      <c r="J72" s="141" t="s">
        <v>1334</v>
      </c>
      <c r="K72" s="141" t="s">
        <v>1335</v>
      </c>
      <c r="L72" s="129">
        <v>40</v>
      </c>
      <c r="M72" s="175"/>
    </row>
    <row r="73" spans="2:22" s="5" customFormat="1" ht="28.5" customHeight="1" x14ac:dyDescent="0.25">
      <c r="B73" s="166" t="s">
        <v>829</v>
      </c>
      <c r="C73" s="148"/>
      <c r="D73" s="148"/>
      <c r="E73" s="148"/>
      <c r="F73" s="149"/>
      <c r="G73" s="148"/>
      <c r="H73" s="149"/>
      <c r="I73" s="159"/>
      <c r="J73" s="148"/>
      <c r="K73" s="148"/>
      <c r="L73" s="149"/>
      <c r="M73" s="172"/>
    </row>
    <row r="74" spans="2:22" ht="45" x14ac:dyDescent="0.25">
      <c r="B74" s="143" t="s">
        <v>1125</v>
      </c>
      <c r="C74" s="138" t="s">
        <v>200</v>
      </c>
      <c r="D74" s="138" t="s">
        <v>829</v>
      </c>
      <c r="E74" s="138"/>
      <c r="F74" s="143" t="s">
        <v>833</v>
      </c>
      <c r="G74" s="138"/>
      <c r="H74" s="154"/>
      <c r="I74" s="161"/>
      <c r="J74" s="155"/>
      <c r="K74" s="155"/>
      <c r="L74" s="167">
        <f>ROUND(AVERAGE($L$75,$L$76),0)</f>
        <v>80</v>
      </c>
      <c r="M74" s="174"/>
    </row>
    <row r="75" spans="2:22" ht="319.5" customHeight="1" x14ac:dyDescent="0.25">
      <c r="B75" s="145" t="s">
        <v>1108</v>
      </c>
      <c r="C75" s="141" t="s">
        <v>200</v>
      </c>
      <c r="D75" s="141" t="s">
        <v>831</v>
      </c>
      <c r="E75" s="141" t="s">
        <v>832</v>
      </c>
      <c r="F75" s="129" t="s">
        <v>889</v>
      </c>
      <c r="G75" s="141" t="s">
        <v>1016</v>
      </c>
      <c r="H75" s="145"/>
      <c r="I75" s="122" t="s">
        <v>1245</v>
      </c>
      <c r="J75" s="141" t="s">
        <v>1378</v>
      </c>
      <c r="K75" s="141" t="s">
        <v>1379</v>
      </c>
      <c r="L75" s="129">
        <v>80</v>
      </c>
      <c r="M75" s="141"/>
    </row>
    <row r="76" spans="2:22" s="2" customFormat="1" ht="141.75" customHeight="1" x14ac:dyDescent="0.25">
      <c r="B76" s="145" t="s">
        <v>1109</v>
      </c>
      <c r="C76" s="141" t="s">
        <v>200</v>
      </c>
      <c r="D76" s="141" t="s">
        <v>834</v>
      </c>
      <c r="E76" s="141" t="s">
        <v>835</v>
      </c>
      <c r="F76" s="129" t="s">
        <v>890</v>
      </c>
      <c r="G76" s="141" t="s">
        <v>1016</v>
      </c>
      <c r="H76" s="145"/>
      <c r="I76" s="122" t="s">
        <v>836</v>
      </c>
      <c r="J76" s="141" t="s">
        <v>1378</v>
      </c>
      <c r="K76" s="141" t="s">
        <v>1379</v>
      </c>
      <c r="L76" s="129">
        <v>80</v>
      </c>
      <c r="M76" s="141"/>
    </row>
    <row r="77" spans="2:22" x14ac:dyDescent="0.25">
      <c r="B77" s="10"/>
      <c r="C77" s="10"/>
      <c r="D77" s="11"/>
      <c r="E77" s="12"/>
      <c r="F77" s="146"/>
      <c r="G77" s="12"/>
      <c r="H77" s="147"/>
      <c r="I77" s="6"/>
      <c r="J77" s="5"/>
      <c r="K77" s="5"/>
      <c r="L77" s="147"/>
      <c r="M77" s="176"/>
    </row>
    <row r="78" spans="2:22" x14ac:dyDescent="0.25">
      <c r="M78" s="177"/>
    </row>
    <row r="79" spans="2:22" x14ac:dyDescent="0.25">
      <c r="M79" s="177"/>
    </row>
    <row r="80" spans="2:22" x14ac:dyDescent="0.25">
      <c r="M80" s="177"/>
    </row>
    <row r="81" spans="13:13" x14ac:dyDescent="0.25">
      <c r="M81" s="177"/>
    </row>
    <row r="82" spans="13:13" x14ac:dyDescent="0.25">
      <c r="M82" s="177"/>
    </row>
    <row r="83" spans="13:13" x14ac:dyDescent="0.25">
      <c r="M83" s="177"/>
    </row>
    <row r="84" spans="13:13" x14ac:dyDescent="0.25">
      <c r="M84" s="177"/>
    </row>
    <row r="85" spans="13:13" x14ac:dyDescent="0.25">
      <c r="M85" s="177"/>
    </row>
    <row r="86" spans="13:13" x14ac:dyDescent="0.25">
      <c r="M86" s="177"/>
    </row>
    <row r="87" spans="13:13" x14ac:dyDescent="0.25">
      <c r="M87" s="177"/>
    </row>
    <row r="88" spans="13:13" x14ac:dyDescent="0.25">
      <c r="M88" s="177"/>
    </row>
    <row r="89" spans="13:13" x14ac:dyDescent="0.25">
      <c r="M89" s="177"/>
    </row>
    <row r="90" spans="13:13" x14ac:dyDescent="0.25">
      <c r="M90" s="177"/>
    </row>
    <row r="91" spans="13:13" x14ac:dyDescent="0.25">
      <c r="M91" s="177"/>
    </row>
    <row r="92" spans="13:13" x14ac:dyDescent="0.25">
      <c r="M92" s="177"/>
    </row>
    <row r="93" spans="13:13" x14ac:dyDescent="0.25">
      <c r="M93" s="177"/>
    </row>
    <row r="94" spans="13:13" x14ac:dyDescent="0.25">
      <c r="M94" s="177"/>
    </row>
    <row r="95" spans="13:13" x14ac:dyDescent="0.25">
      <c r="M95" s="177"/>
    </row>
    <row r="96" spans="13:13" x14ac:dyDescent="0.25">
      <c r="M96" s="177"/>
    </row>
    <row r="97" spans="13:13" x14ac:dyDescent="0.25">
      <c r="M97" s="177"/>
    </row>
    <row r="98" spans="13:13" x14ac:dyDescent="0.25">
      <c r="M98" s="177"/>
    </row>
    <row r="99" spans="13:13" x14ac:dyDescent="0.25">
      <c r="M99" s="177"/>
    </row>
    <row r="100" spans="13:13" x14ac:dyDescent="0.25">
      <c r="M100" s="177"/>
    </row>
    <row r="101" spans="13:13" x14ac:dyDescent="0.25">
      <c r="M101" s="177"/>
    </row>
    <row r="102" spans="13:13" x14ac:dyDescent="0.25">
      <c r="M102" s="177"/>
    </row>
    <row r="103" spans="13:13" x14ac:dyDescent="0.25">
      <c r="M103" s="177"/>
    </row>
    <row r="104" spans="13:13" x14ac:dyDescent="0.25">
      <c r="M104" s="177"/>
    </row>
  </sheetData>
  <autoFilter ref="B11:U76" xr:uid="{E9B86FE2-8E67-4C1E-9EE3-542883029E67}"/>
  <mergeCells count="6">
    <mergeCell ref="I14:I15"/>
    <mergeCell ref="B2:C9"/>
    <mergeCell ref="L2:M9"/>
    <mergeCell ref="D2:K5"/>
    <mergeCell ref="D6:K9"/>
    <mergeCell ref="J14:J15"/>
  </mergeCells>
  <dataValidations count="1">
    <dataValidation type="list" allowBlank="1" showInputMessage="1" showErrorMessage="1" sqref="L19:L23 L70:L72 L64:L68 L60 L56:L58 L50:L52 L46:L48 L75:L76 L37 L33:L35 L30:L31 L25:L26 L14:L15 L41:L44" xr:uid="{00000000-0002-0000-0400-000000000000}">
      <formula1>$S$11:$S$16</formula1>
    </dataValidation>
  </dataValidations>
  <pageMargins left="0.7" right="0.7" top="0.75" bottom="0.75" header="0.3" footer="0.3"/>
  <pageSetup paperSize="9" orientation="portrait" horizontalDpi="360" verticalDpi="36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S117"/>
  <sheetViews>
    <sheetView showGridLines="0" topLeftCell="G95" zoomScale="55" zoomScaleNormal="55" workbookViewId="0">
      <selection activeCell="L43" sqref="L43"/>
    </sheetView>
  </sheetViews>
  <sheetFormatPr baseColWidth="10" defaultRowHeight="15" x14ac:dyDescent="0.25"/>
  <cols>
    <col min="1" max="1" width="11.5703125" style="126" customWidth="1"/>
    <col min="2" max="2" width="20.42578125" customWidth="1"/>
    <col min="3" max="3" width="28.7109375" style="1" customWidth="1"/>
    <col min="4" max="4" width="38.42578125" customWidth="1"/>
    <col min="5" max="5" width="11.42578125" customWidth="1"/>
    <col min="6" max="6" width="24.5703125" customWidth="1"/>
    <col min="7" max="7" width="29.28515625" customWidth="1"/>
    <col min="8" max="10" width="70.85546875" customWidth="1"/>
    <col min="11" max="11" width="19.85546875" style="25" customWidth="1"/>
    <col min="12" max="12" width="70.85546875" style="1" customWidth="1"/>
    <col min="17" max="17" width="0" hidden="1" customWidth="1"/>
    <col min="18" max="19" width="11.42578125" hidden="1" customWidth="1"/>
  </cols>
  <sheetData>
    <row r="1" spans="1:18" ht="15.75" thickBot="1" x14ac:dyDescent="0.3">
      <c r="A1" s="210"/>
      <c r="B1" s="4"/>
      <c r="C1" s="47"/>
      <c r="D1" s="32"/>
      <c r="E1" s="32"/>
      <c r="F1" s="32"/>
      <c r="G1" s="32"/>
      <c r="H1" s="32"/>
      <c r="I1" s="32"/>
      <c r="J1" s="32"/>
      <c r="K1" s="198"/>
      <c r="L1" s="47"/>
      <c r="R1">
        <v>0</v>
      </c>
    </row>
    <row r="2" spans="1:18" x14ac:dyDescent="0.25">
      <c r="A2" s="493" t="s">
        <v>1127</v>
      </c>
      <c r="B2" s="544"/>
      <c r="C2" s="547" t="s">
        <v>1283</v>
      </c>
      <c r="D2" s="522"/>
      <c r="E2" s="522"/>
      <c r="F2" s="522"/>
      <c r="G2" s="522"/>
      <c r="H2" s="522"/>
      <c r="I2" s="522"/>
      <c r="J2" s="548"/>
      <c r="K2" s="554"/>
      <c r="L2" s="555"/>
      <c r="R2">
        <v>20</v>
      </c>
    </row>
    <row r="3" spans="1:18" x14ac:dyDescent="0.25">
      <c r="A3" s="495"/>
      <c r="B3" s="545"/>
      <c r="C3" s="549"/>
      <c r="D3" s="524"/>
      <c r="E3" s="524"/>
      <c r="F3" s="524"/>
      <c r="G3" s="524"/>
      <c r="H3" s="524"/>
      <c r="I3" s="524"/>
      <c r="J3" s="550"/>
      <c r="K3" s="556"/>
      <c r="L3" s="557"/>
      <c r="R3">
        <v>40</v>
      </c>
    </row>
    <row r="4" spans="1:18" x14ac:dyDescent="0.25">
      <c r="A4" s="495"/>
      <c r="B4" s="545"/>
      <c r="C4" s="549"/>
      <c r="D4" s="524"/>
      <c r="E4" s="524"/>
      <c r="F4" s="524"/>
      <c r="G4" s="524"/>
      <c r="H4" s="524"/>
      <c r="I4" s="524"/>
      <c r="J4" s="550"/>
      <c r="K4" s="556"/>
      <c r="L4" s="557"/>
      <c r="R4">
        <v>60</v>
      </c>
    </row>
    <row r="5" spans="1:18" ht="15.75" thickBot="1" x14ac:dyDescent="0.3">
      <c r="A5" s="495"/>
      <c r="B5" s="545"/>
      <c r="C5" s="551"/>
      <c r="D5" s="552"/>
      <c r="E5" s="552"/>
      <c r="F5" s="552"/>
      <c r="G5" s="552"/>
      <c r="H5" s="552"/>
      <c r="I5" s="552"/>
      <c r="J5" s="553"/>
      <c r="K5" s="556"/>
      <c r="L5" s="557"/>
      <c r="R5">
        <v>80</v>
      </c>
    </row>
    <row r="6" spans="1:18" x14ac:dyDescent="0.25">
      <c r="A6" s="495"/>
      <c r="B6" s="545"/>
      <c r="C6" s="560" t="str">
        <f>PORTADA!D10</f>
        <v>Corporación para el Desarrollo Sostenible del Urabá - CORPOURABA</v>
      </c>
      <c r="D6" s="561"/>
      <c r="E6" s="561"/>
      <c r="F6" s="561"/>
      <c r="G6" s="561"/>
      <c r="H6" s="561"/>
      <c r="I6" s="561"/>
      <c r="J6" s="562"/>
      <c r="K6" s="556"/>
      <c r="L6" s="557"/>
      <c r="R6">
        <v>100</v>
      </c>
    </row>
    <row r="7" spans="1:18" x14ac:dyDescent="0.25">
      <c r="A7" s="495"/>
      <c r="B7" s="545"/>
      <c r="C7" s="563"/>
      <c r="D7" s="564"/>
      <c r="E7" s="564"/>
      <c r="F7" s="564"/>
      <c r="G7" s="564"/>
      <c r="H7" s="564"/>
      <c r="I7" s="564"/>
      <c r="J7" s="565"/>
      <c r="K7" s="556"/>
      <c r="L7" s="557"/>
    </row>
    <row r="8" spans="1:18" x14ac:dyDescent="0.25">
      <c r="A8" s="495"/>
      <c r="B8" s="545"/>
      <c r="C8" s="563"/>
      <c r="D8" s="564"/>
      <c r="E8" s="564"/>
      <c r="F8" s="564"/>
      <c r="G8" s="564"/>
      <c r="H8" s="564"/>
      <c r="I8" s="564"/>
      <c r="J8" s="565"/>
      <c r="K8" s="556"/>
      <c r="L8" s="557"/>
    </row>
    <row r="9" spans="1:18" ht="15.75" thickBot="1" x14ac:dyDescent="0.3">
      <c r="A9" s="498"/>
      <c r="B9" s="546"/>
      <c r="C9" s="566"/>
      <c r="D9" s="567"/>
      <c r="E9" s="567"/>
      <c r="F9" s="567"/>
      <c r="G9" s="567"/>
      <c r="H9" s="567"/>
      <c r="I9" s="567"/>
      <c r="J9" s="568"/>
      <c r="K9" s="558"/>
      <c r="L9" s="559"/>
    </row>
    <row r="10" spans="1:18" x14ac:dyDescent="0.25">
      <c r="A10" s="210"/>
      <c r="B10" s="4"/>
      <c r="C10" s="47"/>
      <c r="D10" s="32"/>
      <c r="E10" s="32"/>
      <c r="F10" s="32"/>
      <c r="G10" s="32"/>
      <c r="H10" s="32"/>
      <c r="I10" s="32"/>
      <c r="J10" s="32"/>
      <c r="K10" s="198"/>
      <c r="L10" s="47"/>
    </row>
    <row r="11" spans="1:18" s="185" customFormat="1" ht="63" x14ac:dyDescent="0.25">
      <c r="A11" s="183" t="s">
        <v>1128</v>
      </c>
      <c r="B11" s="183" t="s">
        <v>196</v>
      </c>
      <c r="C11" s="184" t="s">
        <v>2</v>
      </c>
      <c r="D11" s="183" t="s">
        <v>3</v>
      </c>
      <c r="E11" s="183" t="s">
        <v>16</v>
      </c>
      <c r="F11" s="183" t="s">
        <v>1069</v>
      </c>
      <c r="G11" s="183" t="s">
        <v>769</v>
      </c>
      <c r="H11" s="183" t="s">
        <v>1</v>
      </c>
      <c r="I11" s="183" t="s">
        <v>4</v>
      </c>
      <c r="J11" s="183" t="s">
        <v>6</v>
      </c>
      <c r="K11" s="184" t="s">
        <v>25</v>
      </c>
      <c r="L11" s="184" t="s">
        <v>1066</v>
      </c>
    </row>
    <row r="12" spans="1:18" ht="15" hidden="1" customHeight="1" x14ac:dyDescent="0.25">
      <c r="A12" s="193" t="s">
        <v>235</v>
      </c>
      <c r="B12" s="48"/>
      <c r="C12" s="48"/>
      <c r="D12" s="48"/>
      <c r="E12" s="48"/>
      <c r="F12" s="48"/>
      <c r="G12" s="48"/>
      <c r="H12" s="48"/>
      <c r="I12" s="48"/>
      <c r="J12" s="48"/>
      <c r="K12" s="199"/>
      <c r="L12" s="48"/>
    </row>
    <row r="13" spans="1:18" s="2" customFormat="1" ht="45" hidden="1" x14ac:dyDescent="0.25">
      <c r="A13" s="207" t="s">
        <v>944</v>
      </c>
      <c r="B13" s="188" t="s">
        <v>922</v>
      </c>
      <c r="C13" s="188" t="s">
        <v>235</v>
      </c>
      <c r="D13" s="188"/>
      <c r="E13" s="187" t="s">
        <v>292</v>
      </c>
      <c r="F13" s="188" t="s">
        <v>54</v>
      </c>
      <c r="G13" s="187"/>
      <c r="H13" s="211"/>
      <c r="I13" s="187"/>
      <c r="J13" s="187"/>
      <c r="K13" s="200">
        <f>ROUND(AVERAGE(K14,K17,K24,K26),0)</f>
        <v>84</v>
      </c>
      <c r="L13" s="188"/>
    </row>
    <row r="14" spans="1:18" s="2" customFormat="1" ht="45" hidden="1" x14ac:dyDescent="0.25">
      <c r="A14" s="144" t="s">
        <v>945</v>
      </c>
      <c r="B14" s="192" t="s">
        <v>244</v>
      </c>
      <c r="C14" s="189" t="s">
        <v>293</v>
      </c>
      <c r="D14" s="189" t="s">
        <v>294</v>
      </c>
      <c r="E14" s="190" t="s">
        <v>296</v>
      </c>
      <c r="F14" s="118" t="s">
        <v>1006</v>
      </c>
      <c r="G14" s="190"/>
      <c r="H14" s="191"/>
      <c r="I14" s="115"/>
      <c r="J14" s="117"/>
      <c r="K14" s="201">
        <f>ROUND(AVERAGE(K15:K16),0)</f>
        <v>90</v>
      </c>
      <c r="L14" s="189"/>
    </row>
    <row r="15" spans="1:18" ht="285" hidden="1" x14ac:dyDescent="0.25">
      <c r="A15" s="145" t="s">
        <v>946</v>
      </c>
      <c r="B15" s="192" t="s">
        <v>244</v>
      </c>
      <c r="C15" s="192" t="s">
        <v>297</v>
      </c>
      <c r="D15" s="192" t="s">
        <v>299</v>
      </c>
      <c r="E15" s="117" t="s">
        <v>301</v>
      </c>
      <c r="F15" s="118"/>
      <c r="G15" s="113" t="s">
        <v>625</v>
      </c>
      <c r="H15" s="260" t="s">
        <v>1172</v>
      </c>
      <c r="I15" s="262" t="s">
        <v>1337</v>
      </c>
      <c r="J15" s="260" t="s">
        <v>1336</v>
      </c>
      <c r="K15" s="114">
        <v>80</v>
      </c>
      <c r="L15" s="192"/>
    </row>
    <row r="16" spans="1:18" ht="180" hidden="1" x14ac:dyDescent="0.25">
      <c r="A16" s="145" t="s">
        <v>947</v>
      </c>
      <c r="B16" s="192" t="s">
        <v>198</v>
      </c>
      <c r="C16" s="192" t="s">
        <v>298</v>
      </c>
      <c r="D16" s="192" t="s">
        <v>300</v>
      </c>
      <c r="E16" s="117" t="s">
        <v>302</v>
      </c>
      <c r="F16" s="118"/>
      <c r="G16" s="192" t="s">
        <v>658</v>
      </c>
      <c r="H16" s="260" t="s">
        <v>1173</v>
      </c>
      <c r="I16" s="262" t="s">
        <v>1337</v>
      </c>
      <c r="J16" s="260"/>
      <c r="K16" s="114">
        <v>100</v>
      </c>
      <c r="L16" s="358" t="s">
        <v>1429</v>
      </c>
      <c r="M16" s="354">
        <v>43922</v>
      </c>
    </row>
    <row r="17" spans="1:18" s="2" customFormat="1" ht="45" hidden="1" x14ac:dyDescent="0.25">
      <c r="A17" s="144" t="s">
        <v>1129</v>
      </c>
      <c r="B17" s="192" t="s">
        <v>244</v>
      </c>
      <c r="C17" s="173" t="s">
        <v>310</v>
      </c>
      <c r="D17" s="173" t="s">
        <v>317</v>
      </c>
      <c r="E17" s="173" t="s">
        <v>303</v>
      </c>
      <c r="F17" s="118" t="s">
        <v>1009</v>
      </c>
      <c r="G17" s="186"/>
      <c r="H17" s="260"/>
      <c r="I17" s="266"/>
      <c r="J17" s="192"/>
      <c r="K17" s="202">
        <f>ROUND(AVERAGE(K18:K23),0)</f>
        <v>87</v>
      </c>
      <c r="L17" s="173"/>
    </row>
    <row r="18" spans="1:18" ht="180" hidden="1" x14ac:dyDescent="0.25">
      <c r="A18" s="145" t="s">
        <v>1130</v>
      </c>
      <c r="B18" s="192" t="s">
        <v>244</v>
      </c>
      <c r="C18" s="192" t="s">
        <v>311</v>
      </c>
      <c r="D18" s="192" t="s">
        <v>318</v>
      </c>
      <c r="E18" s="192" t="s">
        <v>304</v>
      </c>
      <c r="F18" s="118"/>
      <c r="G18" s="113" t="s">
        <v>619</v>
      </c>
      <c r="H18" s="260" t="s">
        <v>324</v>
      </c>
      <c r="I18" s="262" t="s">
        <v>1337</v>
      </c>
      <c r="J18" s="260" t="s">
        <v>97</v>
      </c>
      <c r="K18" s="114">
        <v>100</v>
      </c>
      <c r="L18" s="358" t="s">
        <v>1429</v>
      </c>
    </row>
    <row r="19" spans="1:18" ht="342.75" hidden="1" customHeight="1" x14ac:dyDescent="0.25">
      <c r="A19" s="145" t="s">
        <v>949</v>
      </c>
      <c r="B19" s="192" t="s">
        <v>244</v>
      </c>
      <c r="C19" s="192" t="s">
        <v>312</v>
      </c>
      <c r="D19" s="192" t="s">
        <v>319</v>
      </c>
      <c r="E19" s="192" t="s">
        <v>305</v>
      </c>
      <c r="F19" s="118"/>
      <c r="G19" s="113" t="s">
        <v>619</v>
      </c>
      <c r="H19" s="260" t="s">
        <v>325</v>
      </c>
      <c r="I19" s="262" t="s">
        <v>1337</v>
      </c>
      <c r="J19" s="260"/>
      <c r="K19" s="114">
        <v>100</v>
      </c>
      <c r="L19" s="192" t="s">
        <v>1429</v>
      </c>
    </row>
    <row r="20" spans="1:18" ht="409.5" hidden="1" x14ac:dyDescent="0.25">
      <c r="A20" s="145" t="s">
        <v>950</v>
      </c>
      <c r="B20" s="192" t="s">
        <v>244</v>
      </c>
      <c r="C20" s="192" t="s">
        <v>313</v>
      </c>
      <c r="D20" s="192" t="s">
        <v>320</v>
      </c>
      <c r="E20" s="192" t="s">
        <v>306</v>
      </c>
      <c r="F20" s="118"/>
      <c r="G20" s="192" t="s">
        <v>626</v>
      </c>
      <c r="H20" s="260" t="s">
        <v>326</v>
      </c>
      <c r="I20" s="262" t="s">
        <v>1337</v>
      </c>
      <c r="J20" s="260" t="s">
        <v>1338</v>
      </c>
      <c r="K20" s="114">
        <v>80</v>
      </c>
      <c r="L20" s="358" t="s">
        <v>1429</v>
      </c>
    </row>
    <row r="21" spans="1:18" ht="315" hidden="1" x14ac:dyDescent="0.25">
      <c r="A21" s="145" t="s">
        <v>951</v>
      </c>
      <c r="B21" s="192" t="s">
        <v>244</v>
      </c>
      <c r="C21" s="192" t="s">
        <v>314</v>
      </c>
      <c r="D21" s="192" t="s">
        <v>321</v>
      </c>
      <c r="E21" s="192" t="s">
        <v>307</v>
      </c>
      <c r="F21" s="118"/>
      <c r="G21" s="113" t="s">
        <v>619</v>
      </c>
      <c r="H21" s="260" t="s">
        <v>327</v>
      </c>
      <c r="I21" s="262" t="s">
        <v>1337</v>
      </c>
      <c r="J21" s="260" t="s">
        <v>1419</v>
      </c>
      <c r="K21" s="114">
        <v>80</v>
      </c>
      <c r="L21" s="192"/>
    </row>
    <row r="22" spans="1:18" ht="165" hidden="1" x14ac:dyDescent="0.25">
      <c r="A22" s="145" t="s">
        <v>952</v>
      </c>
      <c r="B22" s="192" t="s">
        <v>244</v>
      </c>
      <c r="C22" s="192" t="s">
        <v>315</v>
      </c>
      <c r="D22" s="192" t="s">
        <v>322</v>
      </c>
      <c r="E22" s="192" t="s">
        <v>308</v>
      </c>
      <c r="F22" s="118"/>
      <c r="G22" s="113"/>
      <c r="H22" s="260" t="s">
        <v>328</v>
      </c>
      <c r="I22" s="262" t="s">
        <v>1337</v>
      </c>
      <c r="J22" s="260"/>
      <c r="K22" s="114">
        <v>80</v>
      </c>
      <c r="L22" s="192"/>
    </row>
    <row r="23" spans="1:18" ht="135" hidden="1" x14ac:dyDescent="0.25">
      <c r="A23" s="145" t="s">
        <v>953</v>
      </c>
      <c r="B23" s="192" t="s">
        <v>244</v>
      </c>
      <c r="C23" s="192" t="s">
        <v>316</v>
      </c>
      <c r="D23" s="192" t="s">
        <v>323</v>
      </c>
      <c r="E23" s="192" t="s">
        <v>309</v>
      </c>
      <c r="F23" s="118"/>
      <c r="G23" s="113"/>
      <c r="H23" s="260" t="s">
        <v>329</v>
      </c>
      <c r="I23" s="262" t="s">
        <v>1337</v>
      </c>
      <c r="J23" s="260" t="s">
        <v>1339</v>
      </c>
      <c r="K23" s="114">
        <v>80</v>
      </c>
      <c r="L23" s="192"/>
    </row>
    <row r="24" spans="1:18" s="2" customFormat="1" ht="45" hidden="1" x14ac:dyDescent="0.25">
      <c r="A24" s="144" t="s">
        <v>979</v>
      </c>
      <c r="B24" s="173" t="s">
        <v>244</v>
      </c>
      <c r="C24" s="173" t="s">
        <v>330</v>
      </c>
      <c r="D24" s="173" t="s">
        <v>332</v>
      </c>
      <c r="E24" s="173" t="s">
        <v>335</v>
      </c>
      <c r="F24" s="118" t="s">
        <v>1006</v>
      </c>
      <c r="G24" s="186"/>
      <c r="H24" s="261"/>
      <c r="I24" s="266"/>
      <c r="J24" s="192"/>
      <c r="K24" s="202">
        <f>K25</f>
        <v>80</v>
      </c>
      <c r="L24" s="173"/>
    </row>
    <row r="25" spans="1:18" ht="409.5" hidden="1" x14ac:dyDescent="0.25">
      <c r="A25" s="145" t="s">
        <v>1126</v>
      </c>
      <c r="B25" s="192" t="s">
        <v>244</v>
      </c>
      <c r="C25" s="192" t="s">
        <v>331</v>
      </c>
      <c r="D25" s="192" t="s">
        <v>333</v>
      </c>
      <c r="E25" s="192" t="s">
        <v>336</v>
      </c>
      <c r="F25" s="118"/>
      <c r="G25" s="113" t="s">
        <v>619</v>
      </c>
      <c r="H25" s="260" t="s">
        <v>334</v>
      </c>
      <c r="I25" s="262" t="s">
        <v>1337</v>
      </c>
      <c r="J25" s="260" t="s">
        <v>97</v>
      </c>
      <c r="K25" s="114">
        <v>80</v>
      </c>
      <c r="L25" s="192" t="s">
        <v>1418</v>
      </c>
      <c r="M25" s="354">
        <v>43922</v>
      </c>
    </row>
    <row r="26" spans="1:18" s="2" customFormat="1" ht="45" hidden="1" x14ac:dyDescent="0.25">
      <c r="A26" s="144" t="s">
        <v>998</v>
      </c>
      <c r="B26" s="192" t="s">
        <v>244</v>
      </c>
      <c r="C26" s="173" t="s">
        <v>337</v>
      </c>
      <c r="D26" s="173" t="s">
        <v>343</v>
      </c>
      <c r="E26" s="173" t="s">
        <v>349</v>
      </c>
      <c r="F26" s="118" t="s">
        <v>1009</v>
      </c>
      <c r="G26" s="186"/>
      <c r="H26" s="260"/>
      <c r="I26" s="266"/>
      <c r="J26" s="192"/>
      <c r="K26" s="202">
        <f>ROUND(AVERAGE(K27:K31),0)</f>
        <v>80</v>
      </c>
      <c r="L26" s="173"/>
    </row>
    <row r="27" spans="1:18" ht="180" hidden="1" x14ac:dyDescent="0.25">
      <c r="A27" s="145" t="s">
        <v>1131</v>
      </c>
      <c r="B27" s="192" t="s">
        <v>244</v>
      </c>
      <c r="C27" s="192" t="s">
        <v>338</v>
      </c>
      <c r="D27" s="192" t="s">
        <v>344</v>
      </c>
      <c r="E27" s="192" t="s">
        <v>350</v>
      </c>
      <c r="F27" s="118"/>
      <c r="G27" s="192" t="s">
        <v>626</v>
      </c>
      <c r="H27" s="260" t="s">
        <v>355</v>
      </c>
      <c r="I27" s="262" t="s">
        <v>1337</v>
      </c>
      <c r="J27" s="260"/>
      <c r="K27" s="114">
        <v>80</v>
      </c>
      <c r="L27" s="192"/>
    </row>
    <row r="28" spans="1:18" ht="405" hidden="1" x14ac:dyDescent="0.25">
      <c r="A28" s="145" t="s">
        <v>954</v>
      </c>
      <c r="B28" s="192" t="s">
        <v>244</v>
      </c>
      <c r="C28" s="192" t="s">
        <v>339</v>
      </c>
      <c r="D28" s="192" t="s">
        <v>345</v>
      </c>
      <c r="E28" s="192" t="s">
        <v>351</v>
      </c>
      <c r="F28" s="118"/>
      <c r="G28" s="113" t="s">
        <v>619</v>
      </c>
      <c r="H28" s="260" t="s">
        <v>356</v>
      </c>
      <c r="I28" s="262" t="s">
        <v>1337</v>
      </c>
      <c r="J28" s="260" t="s">
        <v>1430</v>
      </c>
      <c r="K28" s="114">
        <v>80</v>
      </c>
      <c r="L28" s="358" t="s">
        <v>1429</v>
      </c>
    </row>
    <row r="29" spans="1:18" ht="255" hidden="1" x14ac:dyDescent="0.25">
      <c r="A29" s="145" t="s">
        <v>955</v>
      </c>
      <c r="B29" s="192" t="s">
        <v>198</v>
      </c>
      <c r="C29" s="192" t="s">
        <v>340</v>
      </c>
      <c r="D29" s="192" t="s">
        <v>346</v>
      </c>
      <c r="E29" s="192" t="s">
        <v>352</v>
      </c>
      <c r="F29" s="118"/>
      <c r="G29" s="113" t="s">
        <v>619</v>
      </c>
      <c r="H29" s="260" t="s">
        <v>357</v>
      </c>
      <c r="I29" s="262" t="s">
        <v>1337</v>
      </c>
      <c r="J29" s="260"/>
      <c r="K29" s="114">
        <v>80</v>
      </c>
      <c r="L29" s="192" t="s">
        <v>1420</v>
      </c>
    </row>
    <row r="30" spans="1:18" ht="240" hidden="1" x14ac:dyDescent="0.25">
      <c r="A30" s="145" t="s">
        <v>956</v>
      </c>
      <c r="B30" s="192" t="s">
        <v>198</v>
      </c>
      <c r="C30" s="192" t="s">
        <v>341</v>
      </c>
      <c r="D30" s="192" t="s">
        <v>347</v>
      </c>
      <c r="E30" s="192" t="s">
        <v>353</v>
      </c>
      <c r="F30" s="118"/>
      <c r="G30" s="192" t="s">
        <v>626</v>
      </c>
      <c r="H30" s="260" t="s">
        <v>358</v>
      </c>
      <c r="I30" s="262" t="s">
        <v>1337</v>
      </c>
      <c r="J30" s="260" t="s">
        <v>97</v>
      </c>
      <c r="K30" s="114">
        <v>100</v>
      </c>
      <c r="L30" s="358" t="s">
        <v>1429</v>
      </c>
    </row>
    <row r="31" spans="1:18" ht="285" x14ac:dyDescent="0.25">
      <c r="A31" s="145" t="s">
        <v>1132</v>
      </c>
      <c r="B31" s="192" t="s">
        <v>198</v>
      </c>
      <c r="C31" s="192" t="s">
        <v>342</v>
      </c>
      <c r="D31" s="192" t="s">
        <v>348</v>
      </c>
      <c r="E31" s="192" t="s">
        <v>354</v>
      </c>
      <c r="F31" s="118"/>
      <c r="G31" s="113" t="s">
        <v>625</v>
      </c>
      <c r="H31" s="260" t="s">
        <v>359</v>
      </c>
      <c r="I31" s="262" t="s">
        <v>1337</v>
      </c>
      <c r="J31" s="260" t="s">
        <v>1428</v>
      </c>
      <c r="K31" s="114">
        <v>60</v>
      </c>
      <c r="L31" s="358" t="s">
        <v>1429</v>
      </c>
    </row>
    <row r="32" spans="1:18" hidden="1" x14ac:dyDescent="0.25">
      <c r="A32" s="193" t="s">
        <v>236</v>
      </c>
      <c r="B32" s="194"/>
      <c r="C32" s="194"/>
      <c r="D32" s="194"/>
      <c r="E32" s="194"/>
      <c r="F32" s="194"/>
      <c r="G32" s="194"/>
      <c r="H32" s="263"/>
      <c r="I32" s="331"/>
      <c r="J32" s="212"/>
      <c r="K32" s="203"/>
      <c r="L32" s="194"/>
      <c r="R32" s="5"/>
    </row>
    <row r="33" spans="1:12" s="2" customFormat="1" ht="90" hidden="1" x14ac:dyDescent="0.25">
      <c r="A33" s="207" t="s">
        <v>957</v>
      </c>
      <c r="B33" s="188" t="s">
        <v>244</v>
      </c>
      <c r="C33" s="188" t="s">
        <v>236</v>
      </c>
      <c r="D33" s="188" t="s">
        <v>1198</v>
      </c>
      <c r="E33" s="187" t="s">
        <v>295</v>
      </c>
      <c r="F33" s="187"/>
      <c r="G33" s="187"/>
      <c r="H33" s="264"/>
      <c r="I33" s="330"/>
      <c r="J33" s="196"/>
      <c r="K33" s="200">
        <f>K34</f>
        <v>80</v>
      </c>
      <c r="L33" s="188"/>
    </row>
    <row r="34" spans="1:12" s="2" customFormat="1" ht="60" hidden="1" x14ac:dyDescent="0.25">
      <c r="A34" s="144" t="s">
        <v>1008</v>
      </c>
      <c r="B34" s="173" t="s">
        <v>244</v>
      </c>
      <c r="C34" s="173" t="s">
        <v>363</v>
      </c>
      <c r="D34" s="173" t="s">
        <v>360</v>
      </c>
      <c r="E34" s="173" t="s">
        <v>368</v>
      </c>
      <c r="F34" s="118" t="s">
        <v>1009</v>
      </c>
      <c r="G34" s="186"/>
      <c r="H34" s="261"/>
      <c r="I34" s="266"/>
      <c r="J34" s="192"/>
      <c r="K34" s="201">
        <f>ROUND(AVERAGE(K35:K36),0)</f>
        <v>80</v>
      </c>
      <c r="L34" s="192"/>
    </row>
    <row r="35" spans="1:12" ht="315" hidden="1" x14ac:dyDescent="0.25">
      <c r="A35" s="145" t="s">
        <v>1133</v>
      </c>
      <c r="B35" s="192" t="s">
        <v>244</v>
      </c>
      <c r="C35" s="192" t="s">
        <v>364</v>
      </c>
      <c r="D35" s="192" t="s">
        <v>361</v>
      </c>
      <c r="E35" s="192" t="s">
        <v>369</v>
      </c>
      <c r="F35" s="118"/>
      <c r="G35" s="113"/>
      <c r="H35" s="260" t="s">
        <v>366</v>
      </c>
      <c r="I35" s="266"/>
      <c r="J35" s="260"/>
      <c r="K35" s="114">
        <v>80</v>
      </c>
      <c r="L35" s="358" t="s">
        <v>1431</v>
      </c>
    </row>
    <row r="36" spans="1:12" ht="285" hidden="1" x14ac:dyDescent="0.25">
      <c r="A36" s="145" t="s">
        <v>958</v>
      </c>
      <c r="B36" s="192" t="s">
        <v>244</v>
      </c>
      <c r="C36" s="192" t="s">
        <v>365</v>
      </c>
      <c r="D36" s="192" t="s">
        <v>362</v>
      </c>
      <c r="E36" s="192" t="s">
        <v>370</v>
      </c>
      <c r="F36" s="118"/>
      <c r="G36" s="113"/>
      <c r="H36" s="260" t="s">
        <v>367</v>
      </c>
      <c r="I36" s="266"/>
      <c r="J36" s="260"/>
      <c r="K36" s="114">
        <v>80</v>
      </c>
      <c r="L36" s="358" t="s">
        <v>1431</v>
      </c>
    </row>
    <row r="37" spans="1:12" ht="15" hidden="1" customHeight="1" x14ac:dyDescent="0.25">
      <c r="A37" s="193" t="s">
        <v>237</v>
      </c>
      <c r="B37" s="194"/>
      <c r="C37" s="194"/>
      <c r="D37" s="194"/>
      <c r="E37" s="194"/>
      <c r="F37" s="194"/>
      <c r="G37" s="194"/>
      <c r="H37" s="263"/>
      <c r="I37" s="331"/>
      <c r="J37" s="212"/>
      <c r="K37" s="203"/>
      <c r="L37" s="194"/>
    </row>
    <row r="38" spans="1:12" ht="75" hidden="1" x14ac:dyDescent="0.25">
      <c r="A38" s="207" t="s">
        <v>959</v>
      </c>
      <c r="B38" s="188" t="s">
        <v>924</v>
      </c>
      <c r="C38" s="188" t="s">
        <v>237</v>
      </c>
      <c r="D38" s="188"/>
      <c r="E38" s="187" t="s">
        <v>371</v>
      </c>
      <c r="F38" s="187"/>
      <c r="G38" s="195"/>
      <c r="H38" s="265"/>
      <c r="I38" s="330"/>
      <c r="J38" s="196"/>
      <c r="K38" s="204">
        <f>ROUND(AVERAGE(K39,K46),0)</f>
        <v>68</v>
      </c>
      <c r="L38" s="196"/>
    </row>
    <row r="39" spans="1:12" s="2" customFormat="1" ht="60" hidden="1" x14ac:dyDescent="0.25">
      <c r="A39" s="144" t="s">
        <v>960</v>
      </c>
      <c r="B39" s="213" t="s">
        <v>201</v>
      </c>
      <c r="C39" s="173" t="s">
        <v>372</v>
      </c>
      <c r="D39" s="173" t="s">
        <v>389</v>
      </c>
      <c r="E39" s="173" t="s">
        <v>412</v>
      </c>
      <c r="F39" s="118" t="s">
        <v>1006</v>
      </c>
      <c r="G39" s="186"/>
      <c r="H39" s="261"/>
      <c r="I39" s="266"/>
      <c r="J39" s="192"/>
      <c r="K39" s="202">
        <f>ROUND(AVERAGE(K40:K45),0)</f>
        <v>63</v>
      </c>
      <c r="L39" s="173"/>
    </row>
    <row r="40" spans="1:12" ht="409.5" x14ac:dyDescent="0.25">
      <c r="A40" s="145" t="s">
        <v>1134</v>
      </c>
      <c r="B40" s="214" t="s">
        <v>201</v>
      </c>
      <c r="C40" s="192" t="s">
        <v>373</v>
      </c>
      <c r="D40" s="192" t="s">
        <v>390</v>
      </c>
      <c r="E40" s="192" t="s">
        <v>413</v>
      </c>
      <c r="F40" s="118"/>
      <c r="G40" s="113" t="s">
        <v>620</v>
      </c>
      <c r="H40" s="260" t="s">
        <v>406</v>
      </c>
      <c r="I40" s="266"/>
      <c r="J40" s="260" t="s">
        <v>1340</v>
      </c>
      <c r="K40" s="114">
        <v>60</v>
      </c>
      <c r="L40" s="192" t="s">
        <v>1472</v>
      </c>
    </row>
    <row r="41" spans="1:12" ht="375" x14ac:dyDescent="0.25">
      <c r="A41" s="145" t="s">
        <v>1135</v>
      </c>
      <c r="B41" s="214" t="s">
        <v>197</v>
      </c>
      <c r="C41" s="192" t="s">
        <v>374</v>
      </c>
      <c r="D41" s="192" t="s">
        <v>391</v>
      </c>
      <c r="E41" s="192" t="s">
        <v>414</v>
      </c>
      <c r="F41" s="118"/>
      <c r="G41" s="192" t="s">
        <v>649</v>
      </c>
      <c r="H41" s="260" t="s">
        <v>1199</v>
      </c>
      <c r="I41" s="266"/>
      <c r="J41" s="260" t="s">
        <v>1341</v>
      </c>
      <c r="K41" s="114">
        <v>60</v>
      </c>
      <c r="L41" s="192"/>
    </row>
    <row r="42" spans="1:12" ht="195" x14ac:dyDescent="0.25">
      <c r="A42" s="145" t="s">
        <v>961</v>
      </c>
      <c r="B42" s="214" t="s">
        <v>923</v>
      </c>
      <c r="C42" s="192" t="s">
        <v>375</v>
      </c>
      <c r="D42" s="192" t="s">
        <v>392</v>
      </c>
      <c r="E42" s="192" t="s">
        <v>415</v>
      </c>
      <c r="F42" s="118"/>
      <c r="G42" s="113"/>
      <c r="H42" s="260" t="s">
        <v>407</v>
      </c>
      <c r="I42" s="266"/>
      <c r="J42" s="260" t="s">
        <v>1342</v>
      </c>
      <c r="K42" s="114">
        <v>60</v>
      </c>
      <c r="L42" s="192"/>
    </row>
    <row r="43" spans="1:12" ht="45" x14ac:dyDescent="0.25">
      <c r="A43" s="145" t="s">
        <v>962</v>
      </c>
      <c r="B43" s="214" t="s">
        <v>197</v>
      </c>
      <c r="C43" s="192" t="s">
        <v>376</v>
      </c>
      <c r="D43" s="192" t="s">
        <v>393</v>
      </c>
      <c r="E43" s="192" t="s">
        <v>416</v>
      </c>
      <c r="F43" s="118"/>
      <c r="G43" s="192" t="s">
        <v>637</v>
      </c>
      <c r="H43" s="260" t="s">
        <v>1200</v>
      </c>
      <c r="I43" s="266"/>
      <c r="J43" s="192"/>
      <c r="K43" s="114">
        <v>60</v>
      </c>
      <c r="L43" s="192"/>
    </row>
    <row r="44" spans="1:12" ht="180" x14ac:dyDescent="0.25">
      <c r="A44" s="145" t="s">
        <v>1136</v>
      </c>
      <c r="B44" s="214" t="s">
        <v>197</v>
      </c>
      <c r="C44" s="192" t="s">
        <v>377</v>
      </c>
      <c r="D44" s="192" t="s">
        <v>394</v>
      </c>
      <c r="E44" s="192" t="s">
        <v>417</v>
      </c>
      <c r="F44" s="113" t="s">
        <v>228</v>
      </c>
      <c r="G44" s="113"/>
      <c r="H44" s="260" t="s">
        <v>1201</v>
      </c>
      <c r="I44" s="266"/>
      <c r="J44" s="260" t="s">
        <v>1343</v>
      </c>
      <c r="K44" s="114">
        <v>60</v>
      </c>
      <c r="L44" s="192"/>
    </row>
    <row r="45" spans="1:12" ht="270" hidden="1" x14ac:dyDescent="0.25">
      <c r="A45" s="145" t="s">
        <v>963</v>
      </c>
      <c r="B45" s="214" t="s">
        <v>201</v>
      </c>
      <c r="C45" s="192" t="s">
        <v>378</v>
      </c>
      <c r="D45" s="192" t="s">
        <v>395</v>
      </c>
      <c r="E45" s="192" t="s">
        <v>418</v>
      </c>
      <c r="F45" s="118"/>
      <c r="G45" s="113" t="s">
        <v>620</v>
      </c>
      <c r="H45" s="260" t="s">
        <v>1174</v>
      </c>
      <c r="I45" s="3"/>
      <c r="J45" s="260" t="s">
        <v>1344</v>
      </c>
      <c r="K45" s="114">
        <v>80</v>
      </c>
      <c r="L45" s="358" t="s">
        <v>1429</v>
      </c>
    </row>
    <row r="46" spans="1:12" s="2" customFormat="1" ht="45" hidden="1" x14ac:dyDescent="0.25">
      <c r="A46" s="144" t="s">
        <v>980</v>
      </c>
      <c r="B46" s="173" t="s">
        <v>197</v>
      </c>
      <c r="C46" s="173" t="s">
        <v>379</v>
      </c>
      <c r="D46" s="173" t="s">
        <v>396</v>
      </c>
      <c r="E46" s="173" t="s">
        <v>419</v>
      </c>
      <c r="F46" s="118" t="s">
        <v>1006</v>
      </c>
      <c r="G46" s="186"/>
      <c r="H46" s="261"/>
      <c r="I46" s="266"/>
      <c r="J46" s="192"/>
      <c r="K46" s="202">
        <f>ROUND(AVERAGE(K47:K55),0)</f>
        <v>73</v>
      </c>
      <c r="L46" s="173"/>
    </row>
    <row r="47" spans="1:12" ht="409.5" hidden="1" x14ac:dyDescent="0.25">
      <c r="A47" s="145" t="s">
        <v>1137</v>
      </c>
      <c r="B47" s="192" t="s">
        <v>197</v>
      </c>
      <c r="C47" s="192" t="s">
        <v>380</v>
      </c>
      <c r="D47" s="192" t="s">
        <v>397</v>
      </c>
      <c r="E47" s="192" t="s">
        <v>420</v>
      </c>
      <c r="F47" s="118"/>
      <c r="G47" s="113" t="s">
        <v>638</v>
      </c>
      <c r="H47" s="260" t="s">
        <v>408</v>
      </c>
      <c r="I47" s="266"/>
      <c r="J47" s="260" t="s">
        <v>1421</v>
      </c>
      <c r="K47" s="114">
        <v>80</v>
      </c>
      <c r="L47" s="192"/>
    </row>
    <row r="48" spans="1:12" ht="180" hidden="1" x14ac:dyDescent="0.25">
      <c r="A48" s="145" t="s">
        <v>964</v>
      </c>
      <c r="B48" s="192" t="s">
        <v>198</v>
      </c>
      <c r="C48" s="192" t="s">
        <v>381</v>
      </c>
      <c r="D48" s="192" t="s">
        <v>398</v>
      </c>
      <c r="E48" s="192" t="s">
        <v>421</v>
      </c>
      <c r="F48" s="118"/>
      <c r="G48" s="192" t="s">
        <v>639</v>
      </c>
      <c r="H48" s="260" t="s">
        <v>409</v>
      </c>
      <c r="I48" s="266"/>
      <c r="J48" s="260" t="s">
        <v>1345</v>
      </c>
      <c r="K48" s="114">
        <v>80</v>
      </c>
      <c r="L48" s="192"/>
    </row>
    <row r="49" spans="1:12" ht="195" hidden="1" x14ac:dyDescent="0.25">
      <c r="A49" s="145" t="s">
        <v>1138</v>
      </c>
      <c r="B49" s="192" t="s">
        <v>198</v>
      </c>
      <c r="C49" s="192" t="s">
        <v>382</v>
      </c>
      <c r="D49" s="192" t="s">
        <v>399</v>
      </c>
      <c r="E49" s="192" t="s">
        <v>422</v>
      </c>
      <c r="F49" s="118"/>
      <c r="G49" s="192" t="s">
        <v>640</v>
      </c>
      <c r="H49" s="260" t="s">
        <v>1175</v>
      </c>
      <c r="I49" s="266"/>
      <c r="J49" s="260" t="s">
        <v>1346</v>
      </c>
      <c r="K49" s="114">
        <v>80</v>
      </c>
      <c r="L49" s="192"/>
    </row>
    <row r="50" spans="1:12" ht="270" hidden="1" x14ac:dyDescent="0.25">
      <c r="A50" s="145" t="s">
        <v>1139</v>
      </c>
      <c r="B50" s="192" t="s">
        <v>198</v>
      </c>
      <c r="C50" s="192" t="s">
        <v>383</v>
      </c>
      <c r="D50" s="192" t="s">
        <v>400</v>
      </c>
      <c r="E50" s="192" t="s">
        <v>423</v>
      </c>
      <c r="F50" s="118"/>
      <c r="G50" s="192" t="s">
        <v>651</v>
      </c>
      <c r="H50" s="260" t="s">
        <v>410</v>
      </c>
      <c r="I50" s="266"/>
      <c r="J50" s="260" t="s">
        <v>1347</v>
      </c>
      <c r="K50" s="114">
        <v>80</v>
      </c>
      <c r="L50" s="192"/>
    </row>
    <row r="51" spans="1:12" ht="165" hidden="1" x14ac:dyDescent="0.25">
      <c r="A51" s="145" t="s">
        <v>965</v>
      </c>
      <c r="B51" s="192" t="s">
        <v>198</v>
      </c>
      <c r="C51" s="192" t="s">
        <v>384</v>
      </c>
      <c r="D51" s="192" t="s">
        <v>401</v>
      </c>
      <c r="E51" s="192" t="s">
        <v>424</v>
      </c>
      <c r="F51" s="118"/>
      <c r="G51" s="192" t="s">
        <v>650</v>
      </c>
      <c r="H51" s="260" t="s">
        <v>1176</v>
      </c>
      <c r="I51" s="266"/>
      <c r="J51" s="260" t="s">
        <v>1348</v>
      </c>
      <c r="K51" s="114">
        <v>80</v>
      </c>
      <c r="L51" s="192"/>
    </row>
    <row r="52" spans="1:12" ht="270" x14ac:dyDescent="0.25">
      <c r="A52" s="145" t="s">
        <v>966</v>
      </c>
      <c r="B52" s="192" t="s">
        <v>197</v>
      </c>
      <c r="C52" s="192" t="s">
        <v>385</v>
      </c>
      <c r="D52" s="192" t="s">
        <v>402</v>
      </c>
      <c r="E52" s="192" t="s">
        <v>425</v>
      </c>
      <c r="F52" s="118"/>
      <c r="G52" s="113" t="s">
        <v>602</v>
      </c>
      <c r="H52" s="260" t="s">
        <v>603</v>
      </c>
      <c r="I52" s="266"/>
      <c r="J52" s="260" t="s">
        <v>1349</v>
      </c>
      <c r="K52" s="114">
        <v>60</v>
      </c>
      <c r="L52" s="192"/>
    </row>
    <row r="53" spans="1:12" ht="150" x14ac:dyDescent="0.25">
      <c r="A53" s="145" t="s">
        <v>967</v>
      </c>
      <c r="B53" s="192" t="s">
        <v>198</v>
      </c>
      <c r="C53" s="192" t="s">
        <v>386</v>
      </c>
      <c r="D53" s="192" t="s">
        <v>403</v>
      </c>
      <c r="E53" s="192" t="s">
        <v>426</v>
      </c>
      <c r="F53" s="118"/>
      <c r="G53" s="192" t="s">
        <v>641</v>
      </c>
      <c r="H53" s="260" t="s">
        <v>411</v>
      </c>
      <c r="I53" s="266"/>
      <c r="J53" s="260" t="s">
        <v>1350</v>
      </c>
      <c r="K53" s="355">
        <v>60</v>
      </c>
      <c r="L53" s="358" t="s">
        <v>1429</v>
      </c>
    </row>
    <row r="54" spans="1:12" ht="135" hidden="1" x14ac:dyDescent="0.25">
      <c r="A54" s="145" t="s">
        <v>1140</v>
      </c>
      <c r="B54" s="192" t="s">
        <v>197</v>
      </c>
      <c r="C54" s="192" t="s">
        <v>387</v>
      </c>
      <c r="D54" s="192" t="s">
        <v>404</v>
      </c>
      <c r="E54" s="192" t="s">
        <v>427</v>
      </c>
      <c r="F54" s="118"/>
      <c r="G54" s="113"/>
      <c r="H54" s="260" t="s">
        <v>1178</v>
      </c>
      <c r="I54" s="332"/>
      <c r="J54" s="260" t="s">
        <v>1351</v>
      </c>
      <c r="K54" s="114">
        <v>80</v>
      </c>
      <c r="L54" s="192"/>
    </row>
    <row r="55" spans="1:12" ht="240" x14ac:dyDescent="0.25">
      <c r="A55" s="145" t="s">
        <v>968</v>
      </c>
      <c r="B55" s="192" t="s">
        <v>197</v>
      </c>
      <c r="C55" s="192" t="s">
        <v>388</v>
      </c>
      <c r="D55" s="192" t="s">
        <v>405</v>
      </c>
      <c r="E55" s="192" t="s">
        <v>428</v>
      </c>
      <c r="F55" s="118"/>
      <c r="G55" s="113" t="s">
        <v>653</v>
      </c>
      <c r="H55" s="260" t="s">
        <v>1177</v>
      </c>
      <c r="I55" s="266"/>
      <c r="J55" s="260" t="s">
        <v>1352</v>
      </c>
      <c r="K55" s="114">
        <v>60</v>
      </c>
      <c r="L55" s="192"/>
    </row>
    <row r="56" spans="1:12" ht="15" hidden="1" customHeight="1" x14ac:dyDescent="0.25">
      <c r="A56" s="193" t="s">
        <v>238</v>
      </c>
      <c r="B56" s="194"/>
      <c r="C56" s="194"/>
      <c r="D56" s="194"/>
      <c r="E56" s="194"/>
      <c r="F56" s="194"/>
      <c r="G56" s="194"/>
      <c r="H56" s="263"/>
      <c r="I56" s="331"/>
      <c r="J56" s="212"/>
      <c r="K56" s="203"/>
      <c r="L56" s="194"/>
    </row>
    <row r="57" spans="1:12" ht="45" hidden="1" x14ac:dyDescent="0.25">
      <c r="A57" s="207" t="s">
        <v>969</v>
      </c>
      <c r="B57" s="188" t="s">
        <v>925</v>
      </c>
      <c r="C57" s="188" t="s">
        <v>238</v>
      </c>
      <c r="D57" s="188"/>
      <c r="E57" s="187" t="s">
        <v>429</v>
      </c>
      <c r="F57" s="187"/>
      <c r="G57" s="195"/>
      <c r="H57" s="265"/>
      <c r="I57" s="330"/>
      <c r="J57" s="196"/>
      <c r="K57" s="204">
        <f>ROUND(AVERAGE(K58,K63,K65,K67,K72,K74,K77),0)</f>
        <v>71</v>
      </c>
      <c r="L57" s="196"/>
    </row>
    <row r="58" spans="1:12" s="2" customFormat="1" ht="45" hidden="1" x14ac:dyDescent="0.25">
      <c r="A58" s="144" t="s">
        <v>984</v>
      </c>
      <c r="B58" s="173" t="s">
        <v>198</v>
      </c>
      <c r="C58" s="173" t="s">
        <v>430</v>
      </c>
      <c r="D58" s="173" t="s">
        <v>431</v>
      </c>
      <c r="E58" s="173" t="s">
        <v>474</v>
      </c>
      <c r="F58" s="118" t="s">
        <v>1006</v>
      </c>
      <c r="G58" s="197"/>
      <c r="H58" s="261" t="s">
        <v>97</v>
      </c>
      <c r="I58" s="266"/>
      <c r="J58" s="192"/>
      <c r="K58" s="202">
        <f>ROUND(AVERAGE(K59:K62),0)</f>
        <v>75</v>
      </c>
      <c r="L58" s="173"/>
    </row>
    <row r="59" spans="1:12" ht="345" hidden="1" x14ac:dyDescent="0.25">
      <c r="A59" s="145" t="s">
        <v>1141</v>
      </c>
      <c r="B59" s="173" t="s">
        <v>198</v>
      </c>
      <c r="C59" s="192" t="s">
        <v>202</v>
      </c>
      <c r="D59" s="192" t="s">
        <v>432</v>
      </c>
      <c r="E59" s="192" t="s">
        <v>475</v>
      </c>
      <c r="F59" s="118"/>
      <c r="G59" s="113"/>
      <c r="H59" s="260" t="s">
        <v>470</v>
      </c>
      <c r="I59" s="266"/>
      <c r="J59" s="260" t="s">
        <v>1432</v>
      </c>
      <c r="K59" s="114">
        <v>80</v>
      </c>
      <c r="L59" s="358" t="s">
        <v>1429</v>
      </c>
    </row>
    <row r="60" spans="1:12" ht="255" x14ac:dyDescent="0.25">
      <c r="A60" s="145" t="s">
        <v>970</v>
      </c>
      <c r="B60" s="192" t="s">
        <v>198</v>
      </c>
      <c r="C60" s="192" t="s">
        <v>203</v>
      </c>
      <c r="D60" s="192" t="s">
        <v>433</v>
      </c>
      <c r="E60" s="192" t="s">
        <v>476</v>
      </c>
      <c r="F60" s="118"/>
      <c r="G60" s="192" t="s">
        <v>634</v>
      </c>
      <c r="H60" s="260" t="s">
        <v>1179</v>
      </c>
      <c r="I60" s="266"/>
      <c r="J60" s="260" t="s">
        <v>1353</v>
      </c>
      <c r="K60" s="114">
        <v>60</v>
      </c>
      <c r="L60" s="192"/>
    </row>
    <row r="61" spans="1:12" ht="165" hidden="1" x14ac:dyDescent="0.25">
      <c r="A61" s="145" t="s">
        <v>1142</v>
      </c>
      <c r="B61" s="192" t="s">
        <v>198</v>
      </c>
      <c r="C61" s="192" t="s">
        <v>434</v>
      </c>
      <c r="D61" s="192" t="s">
        <v>435</v>
      </c>
      <c r="E61" s="192" t="s">
        <v>477</v>
      </c>
      <c r="F61" s="118"/>
      <c r="G61" s="113" t="s">
        <v>605</v>
      </c>
      <c r="H61" s="260" t="s">
        <v>1180</v>
      </c>
      <c r="I61" s="266"/>
      <c r="J61" s="260" t="s">
        <v>1433</v>
      </c>
      <c r="K61" s="114">
        <v>80</v>
      </c>
      <c r="L61" s="358" t="s">
        <v>1429</v>
      </c>
    </row>
    <row r="62" spans="1:12" ht="300" hidden="1" x14ac:dyDescent="0.25">
      <c r="A62" s="145" t="s">
        <v>1143</v>
      </c>
      <c r="B62" s="192" t="s">
        <v>198</v>
      </c>
      <c r="C62" s="192" t="s">
        <v>436</v>
      </c>
      <c r="D62" s="192" t="s">
        <v>437</v>
      </c>
      <c r="E62" s="192" t="s">
        <v>478</v>
      </c>
      <c r="F62" s="118"/>
      <c r="G62" s="113" t="s">
        <v>631</v>
      </c>
      <c r="H62" s="260" t="s">
        <v>1202</v>
      </c>
      <c r="I62" s="266"/>
      <c r="J62" s="260" t="s">
        <v>1354</v>
      </c>
      <c r="K62" s="114">
        <v>80</v>
      </c>
      <c r="L62" s="192"/>
    </row>
    <row r="63" spans="1:12" s="2" customFormat="1" ht="60" hidden="1" x14ac:dyDescent="0.25">
      <c r="A63" s="144" t="s">
        <v>981</v>
      </c>
      <c r="B63" s="173" t="s">
        <v>244</v>
      </c>
      <c r="C63" s="173" t="s">
        <v>438</v>
      </c>
      <c r="D63" s="173" t="s">
        <v>439</v>
      </c>
      <c r="E63" s="173" t="s">
        <v>479</v>
      </c>
      <c r="F63" s="118"/>
      <c r="G63" s="186"/>
      <c r="H63" s="260"/>
      <c r="I63" s="266"/>
      <c r="J63" s="192"/>
      <c r="K63" s="202">
        <f>K64</f>
        <v>80</v>
      </c>
      <c r="L63" s="173"/>
    </row>
    <row r="64" spans="1:12" ht="409.5" hidden="1" x14ac:dyDescent="0.25">
      <c r="A64" s="145" t="s">
        <v>1144</v>
      </c>
      <c r="B64" s="173" t="s">
        <v>244</v>
      </c>
      <c r="C64" s="192" t="s">
        <v>440</v>
      </c>
      <c r="D64" s="192" t="s">
        <v>441</v>
      </c>
      <c r="E64" s="192" t="s">
        <v>480</v>
      </c>
      <c r="F64" s="118" t="s">
        <v>1005</v>
      </c>
      <c r="G64" s="192" t="s">
        <v>679</v>
      </c>
      <c r="H64" s="260" t="s">
        <v>471</v>
      </c>
      <c r="I64" s="266"/>
      <c r="J64" s="260" t="s">
        <v>1355</v>
      </c>
      <c r="K64" s="114">
        <v>80</v>
      </c>
      <c r="L64" s="192"/>
    </row>
    <row r="65" spans="1:12" s="2" customFormat="1" ht="30" hidden="1" x14ac:dyDescent="0.25">
      <c r="A65" s="144" t="s">
        <v>982</v>
      </c>
      <c r="B65" s="173" t="s">
        <v>198</v>
      </c>
      <c r="C65" s="173" t="s">
        <v>442</v>
      </c>
      <c r="D65" s="173" t="s">
        <v>443</v>
      </c>
      <c r="E65" s="173" t="s">
        <v>481</v>
      </c>
      <c r="F65" s="118" t="s">
        <v>1005</v>
      </c>
      <c r="G65" s="186"/>
      <c r="H65" s="260"/>
      <c r="I65" s="266"/>
      <c r="J65" s="260"/>
      <c r="K65" s="202">
        <f>K66</f>
        <v>80</v>
      </c>
      <c r="L65" s="173"/>
    </row>
    <row r="66" spans="1:12" ht="315" hidden="1" x14ac:dyDescent="0.25">
      <c r="A66" s="145" t="s">
        <v>1145</v>
      </c>
      <c r="B66" s="192" t="s">
        <v>198</v>
      </c>
      <c r="C66" s="192" t="s">
        <v>444</v>
      </c>
      <c r="D66" s="192" t="s">
        <v>445</v>
      </c>
      <c r="E66" s="192" t="s">
        <v>482</v>
      </c>
      <c r="F66" s="118"/>
      <c r="G66" s="192" t="s">
        <v>636</v>
      </c>
      <c r="H66" s="260" t="s">
        <v>472</v>
      </c>
      <c r="I66" s="266"/>
      <c r="J66" s="260" t="s">
        <v>1356</v>
      </c>
      <c r="K66" s="114">
        <v>80</v>
      </c>
      <c r="L66" s="192"/>
    </row>
    <row r="67" spans="1:12" s="2" customFormat="1" ht="45" hidden="1" x14ac:dyDescent="0.25">
      <c r="A67" s="144" t="s">
        <v>986</v>
      </c>
      <c r="B67" s="192" t="s">
        <v>244</v>
      </c>
      <c r="C67" s="173" t="s">
        <v>446</v>
      </c>
      <c r="D67" s="173" t="s">
        <v>447</v>
      </c>
      <c r="E67" s="173" t="s">
        <v>483</v>
      </c>
      <c r="F67" s="118" t="s">
        <v>1009</v>
      </c>
      <c r="G67" s="186"/>
      <c r="H67" s="260"/>
      <c r="I67" s="266"/>
      <c r="J67" s="260"/>
      <c r="K67" s="202">
        <f>ROUND(AVERAGE(K68:K71),0)</f>
        <v>70</v>
      </c>
      <c r="L67" s="173"/>
    </row>
    <row r="68" spans="1:12" ht="270" x14ac:dyDescent="0.25">
      <c r="A68" s="145" t="s">
        <v>985</v>
      </c>
      <c r="B68" s="192" t="s">
        <v>244</v>
      </c>
      <c r="C68" s="192" t="s">
        <v>448</v>
      </c>
      <c r="D68" s="192" t="s">
        <v>449</v>
      </c>
      <c r="E68" s="192" t="s">
        <v>484</v>
      </c>
      <c r="F68" s="118" t="s">
        <v>1009</v>
      </c>
      <c r="G68" s="192" t="s">
        <v>675</v>
      </c>
      <c r="H68" s="260" t="s">
        <v>473</v>
      </c>
      <c r="I68" s="266"/>
      <c r="J68" s="260" t="s">
        <v>1357</v>
      </c>
      <c r="K68" s="114">
        <v>60</v>
      </c>
      <c r="L68" s="192"/>
    </row>
    <row r="69" spans="1:12" ht="120" x14ac:dyDescent="0.25">
      <c r="A69" s="145" t="s">
        <v>1146</v>
      </c>
      <c r="B69" s="192" t="s">
        <v>244</v>
      </c>
      <c r="C69" s="192" t="s">
        <v>450</v>
      </c>
      <c r="D69" s="192" t="s">
        <v>451</v>
      </c>
      <c r="E69" s="192" t="s">
        <v>485</v>
      </c>
      <c r="F69" s="118"/>
      <c r="G69" s="113" t="s">
        <v>652</v>
      </c>
      <c r="H69" s="260" t="s">
        <v>1203</v>
      </c>
      <c r="I69" s="266"/>
      <c r="J69" s="260" t="s">
        <v>1358</v>
      </c>
      <c r="K69" s="114">
        <v>60</v>
      </c>
      <c r="L69" s="192"/>
    </row>
    <row r="70" spans="1:12" ht="60" x14ac:dyDescent="0.25">
      <c r="A70" s="145" t="s">
        <v>1147</v>
      </c>
      <c r="B70" s="192" t="s">
        <v>244</v>
      </c>
      <c r="C70" s="192" t="s">
        <v>452</v>
      </c>
      <c r="D70" s="192" t="s">
        <v>453</v>
      </c>
      <c r="E70" s="192" t="s">
        <v>486</v>
      </c>
      <c r="F70" s="118"/>
      <c r="G70" s="192" t="s">
        <v>676</v>
      </c>
      <c r="H70" s="260" t="s">
        <v>1181</v>
      </c>
      <c r="I70" s="266"/>
      <c r="J70" s="260" t="s">
        <v>1181</v>
      </c>
      <c r="K70" s="114">
        <v>60</v>
      </c>
      <c r="L70" s="192"/>
    </row>
    <row r="71" spans="1:12" ht="90" hidden="1" x14ac:dyDescent="0.25">
      <c r="A71" s="145" t="s">
        <v>1148</v>
      </c>
      <c r="B71" s="192" t="s">
        <v>244</v>
      </c>
      <c r="C71" s="192" t="s">
        <v>454</v>
      </c>
      <c r="D71" s="192" t="s">
        <v>455</v>
      </c>
      <c r="E71" s="192" t="s">
        <v>487</v>
      </c>
      <c r="F71" s="118"/>
      <c r="G71" s="113" t="s">
        <v>652</v>
      </c>
      <c r="H71" s="260" t="s">
        <v>1204</v>
      </c>
      <c r="I71" s="266"/>
      <c r="J71" s="260"/>
      <c r="K71" s="114">
        <v>100</v>
      </c>
      <c r="L71" s="358"/>
    </row>
    <row r="72" spans="1:12" s="2" customFormat="1" ht="30" x14ac:dyDescent="0.25">
      <c r="A72" s="144" t="s">
        <v>971</v>
      </c>
      <c r="B72" s="173" t="s">
        <v>198</v>
      </c>
      <c r="C72" s="173" t="s">
        <v>456</v>
      </c>
      <c r="D72" s="173" t="s">
        <v>457</v>
      </c>
      <c r="E72" s="173" t="s">
        <v>488</v>
      </c>
      <c r="F72" s="118" t="s">
        <v>1006</v>
      </c>
      <c r="G72" s="186"/>
      <c r="H72" s="261"/>
      <c r="I72" s="266"/>
      <c r="J72" s="261"/>
      <c r="K72" s="202">
        <f>K73</f>
        <v>60</v>
      </c>
      <c r="L72" s="173"/>
    </row>
    <row r="73" spans="1:12" ht="360" x14ac:dyDescent="0.25">
      <c r="A73" s="145" t="s">
        <v>1149</v>
      </c>
      <c r="B73" s="192" t="s">
        <v>198</v>
      </c>
      <c r="C73" s="192" t="s">
        <v>458</v>
      </c>
      <c r="D73" s="192" t="s">
        <v>459</v>
      </c>
      <c r="E73" s="192" t="s">
        <v>489</v>
      </c>
      <c r="F73" s="118"/>
      <c r="G73" s="192" t="s">
        <v>661</v>
      </c>
      <c r="H73" s="260" t="s">
        <v>1182</v>
      </c>
      <c r="I73" s="266" t="s">
        <v>1387</v>
      </c>
      <c r="J73" s="260" t="s">
        <v>1386</v>
      </c>
      <c r="K73" s="114">
        <v>60</v>
      </c>
      <c r="L73" s="192"/>
    </row>
    <row r="74" spans="1:12" s="2" customFormat="1" ht="30" hidden="1" x14ac:dyDescent="0.25">
      <c r="A74" s="144" t="s">
        <v>983</v>
      </c>
      <c r="B74" s="173" t="s">
        <v>244</v>
      </c>
      <c r="C74" s="173" t="s">
        <v>460</v>
      </c>
      <c r="D74" s="173" t="s">
        <v>461</v>
      </c>
      <c r="E74" s="173" t="s">
        <v>490</v>
      </c>
      <c r="F74" s="118" t="s">
        <v>1005</v>
      </c>
      <c r="G74" s="186"/>
      <c r="H74" s="260"/>
      <c r="I74" s="266"/>
      <c r="J74" s="260"/>
      <c r="K74" s="202">
        <f>ROUND(AVERAGE(K75:K76),0)</f>
        <v>70</v>
      </c>
      <c r="L74" s="173"/>
    </row>
    <row r="75" spans="1:12" ht="409.5" x14ac:dyDescent="0.25">
      <c r="A75" s="145" t="s">
        <v>1150</v>
      </c>
      <c r="B75" s="192" t="s">
        <v>244</v>
      </c>
      <c r="C75" s="192" t="s">
        <v>462</v>
      </c>
      <c r="D75" s="192" t="s">
        <v>463</v>
      </c>
      <c r="E75" s="192" t="s">
        <v>491</v>
      </c>
      <c r="F75" s="118"/>
      <c r="G75" s="192" t="s">
        <v>680</v>
      </c>
      <c r="H75" s="260" t="s">
        <v>1205</v>
      </c>
      <c r="I75" s="266"/>
      <c r="J75" s="260" t="s">
        <v>1359</v>
      </c>
      <c r="K75" s="114">
        <v>60</v>
      </c>
      <c r="L75" s="192"/>
    </row>
    <row r="76" spans="1:12" ht="45" hidden="1" x14ac:dyDescent="0.25">
      <c r="A76" s="145" t="s">
        <v>1151</v>
      </c>
      <c r="B76" s="192" t="s">
        <v>198</v>
      </c>
      <c r="C76" s="192" t="s">
        <v>464</v>
      </c>
      <c r="D76" s="192" t="s">
        <v>465</v>
      </c>
      <c r="E76" s="192" t="s">
        <v>492</v>
      </c>
      <c r="F76" s="118"/>
      <c r="G76" s="192" t="s">
        <v>634</v>
      </c>
      <c r="H76" s="260" t="s">
        <v>1183</v>
      </c>
      <c r="I76" s="266"/>
      <c r="J76" s="260"/>
      <c r="K76" s="114">
        <v>80</v>
      </c>
      <c r="L76" s="192"/>
    </row>
    <row r="77" spans="1:12" s="2" customFormat="1" ht="45" x14ac:dyDescent="0.25">
      <c r="A77" s="144" t="s">
        <v>987</v>
      </c>
      <c r="B77" s="173" t="s">
        <v>198</v>
      </c>
      <c r="C77" s="173" t="s">
        <v>466</v>
      </c>
      <c r="D77" s="173" t="s">
        <v>467</v>
      </c>
      <c r="E77" s="173" t="s">
        <v>493</v>
      </c>
      <c r="F77" s="118" t="s">
        <v>1009</v>
      </c>
      <c r="G77" s="186"/>
      <c r="H77" s="260"/>
      <c r="I77" s="266"/>
      <c r="J77" s="260"/>
      <c r="K77" s="202">
        <f>K78</f>
        <v>60</v>
      </c>
      <c r="L77" s="173"/>
    </row>
    <row r="78" spans="1:12" ht="300" x14ac:dyDescent="0.25">
      <c r="A78" s="145" t="s">
        <v>1152</v>
      </c>
      <c r="B78" s="192" t="s">
        <v>198</v>
      </c>
      <c r="C78" s="192" t="s">
        <v>468</v>
      </c>
      <c r="D78" s="192" t="s">
        <v>469</v>
      </c>
      <c r="E78" s="192" t="s">
        <v>494</v>
      </c>
      <c r="F78" s="118"/>
      <c r="G78" s="113"/>
      <c r="H78" s="260" t="s">
        <v>1206</v>
      </c>
      <c r="I78" s="266"/>
      <c r="J78" s="260" t="s">
        <v>1360</v>
      </c>
      <c r="K78" s="114">
        <v>60</v>
      </c>
      <c r="L78" s="358"/>
    </row>
    <row r="79" spans="1:12" ht="15" hidden="1" customHeight="1" x14ac:dyDescent="0.25">
      <c r="A79" s="193" t="s">
        <v>239</v>
      </c>
      <c r="B79" s="194"/>
      <c r="C79" s="193"/>
      <c r="D79" s="193"/>
      <c r="E79" s="193"/>
      <c r="F79" s="193"/>
      <c r="G79" s="193"/>
      <c r="H79" s="267"/>
      <c r="I79" s="331"/>
      <c r="J79" s="267"/>
      <c r="K79" s="205"/>
      <c r="L79" s="194"/>
    </row>
    <row r="80" spans="1:12" ht="45" hidden="1" x14ac:dyDescent="0.25">
      <c r="A80" s="208" t="s">
        <v>972</v>
      </c>
      <c r="B80" s="188" t="s">
        <v>925</v>
      </c>
      <c r="C80" s="188" t="s">
        <v>239</v>
      </c>
      <c r="D80" s="188"/>
      <c r="E80" s="187" t="s">
        <v>495</v>
      </c>
      <c r="F80" s="187"/>
      <c r="G80" s="195"/>
      <c r="H80" s="265"/>
      <c r="I80" s="330"/>
      <c r="J80" s="265"/>
      <c r="K80" s="204">
        <f>ROUND(AVERAGE(K81,K85),0)</f>
        <v>73</v>
      </c>
      <c r="L80" s="196"/>
    </row>
    <row r="81" spans="1:12" s="2" customFormat="1" ht="60" hidden="1" x14ac:dyDescent="0.25">
      <c r="A81" s="144" t="s">
        <v>988</v>
      </c>
      <c r="B81" s="173" t="s">
        <v>198</v>
      </c>
      <c r="C81" s="173" t="s">
        <v>496</v>
      </c>
      <c r="D81" s="173" t="s">
        <v>497</v>
      </c>
      <c r="E81" s="173" t="s">
        <v>514</v>
      </c>
      <c r="F81" s="118" t="s">
        <v>1006</v>
      </c>
      <c r="G81" s="186"/>
      <c r="H81" s="268"/>
      <c r="I81" s="266"/>
      <c r="J81" s="268"/>
      <c r="K81" s="202">
        <f>ROUND(AVERAGE(K82:K84),0)</f>
        <v>80</v>
      </c>
      <c r="L81" s="173"/>
    </row>
    <row r="82" spans="1:12" ht="270" hidden="1" x14ac:dyDescent="0.25">
      <c r="A82" s="145" t="s">
        <v>1153</v>
      </c>
      <c r="B82" s="192" t="s">
        <v>198</v>
      </c>
      <c r="C82" s="192" t="s">
        <v>498</v>
      </c>
      <c r="D82" s="192" t="s">
        <v>499</v>
      </c>
      <c r="E82" s="192" t="s">
        <v>515</v>
      </c>
      <c r="F82" s="118"/>
      <c r="G82" s="192" t="s">
        <v>659</v>
      </c>
      <c r="H82" s="260" t="s">
        <v>1207</v>
      </c>
      <c r="I82" s="266"/>
      <c r="J82" s="260" t="s">
        <v>1434</v>
      </c>
      <c r="K82" s="114">
        <v>80</v>
      </c>
      <c r="L82" s="358" t="s">
        <v>1427</v>
      </c>
    </row>
    <row r="83" spans="1:12" ht="120" hidden="1" x14ac:dyDescent="0.25">
      <c r="A83" s="145" t="s">
        <v>1154</v>
      </c>
      <c r="B83" s="115" t="s">
        <v>244</v>
      </c>
      <c r="C83" s="192" t="s">
        <v>500</v>
      </c>
      <c r="D83" s="192" t="s">
        <v>501</v>
      </c>
      <c r="E83" s="192" t="s">
        <v>516</v>
      </c>
      <c r="F83" s="118"/>
      <c r="G83" s="113"/>
      <c r="H83" s="260" t="s">
        <v>1184</v>
      </c>
      <c r="I83" s="266"/>
      <c r="J83" s="260" t="s">
        <v>1361</v>
      </c>
      <c r="K83" s="114">
        <v>80</v>
      </c>
      <c r="L83" s="192"/>
    </row>
    <row r="84" spans="1:12" ht="45" hidden="1" x14ac:dyDescent="0.25">
      <c r="A84" s="145" t="s">
        <v>1155</v>
      </c>
      <c r="B84" s="192" t="s">
        <v>198</v>
      </c>
      <c r="C84" s="192" t="s">
        <v>502</v>
      </c>
      <c r="D84" s="192" t="s">
        <v>503</v>
      </c>
      <c r="E84" s="192" t="s">
        <v>517</v>
      </c>
      <c r="F84" s="118"/>
      <c r="G84" s="192" t="s">
        <v>627</v>
      </c>
      <c r="H84" s="260" t="s">
        <v>622</v>
      </c>
      <c r="I84" s="266"/>
      <c r="J84" s="260" t="s">
        <v>622</v>
      </c>
      <c r="K84" s="114">
        <v>80</v>
      </c>
      <c r="L84" s="192"/>
    </row>
    <row r="85" spans="1:12" s="2" customFormat="1" ht="45" hidden="1" x14ac:dyDescent="0.25">
      <c r="A85" s="144" t="s">
        <v>973</v>
      </c>
      <c r="B85" s="189" t="s">
        <v>198</v>
      </c>
      <c r="C85" s="173" t="s">
        <v>504</v>
      </c>
      <c r="D85" s="173" t="s">
        <v>505</v>
      </c>
      <c r="E85" s="173" t="s">
        <v>518</v>
      </c>
      <c r="F85" s="118" t="s">
        <v>1006</v>
      </c>
      <c r="G85" s="186"/>
      <c r="H85" s="260"/>
      <c r="I85" s="266"/>
      <c r="J85" s="260"/>
      <c r="K85" s="202">
        <f>ROUND(AVERAGE(K86:K89),0)</f>
        <v>65</v>
      </c>
      <c r="L85" s="173"/>
    </row>
    <row r="86" spans="1:12" ht="409.5" x14ac:dyDescent="0.25">
      <c r="A86" s="145" t="s">
        <v>1156</v>
      </c>
      <c r="B86" s="192" t="s">
        <v>198</v>
      </c>
      <c r="C86" s="192" t="s">
        <v>506</v>
      </c>
      <c r="D86" s="192" t="s">
        <v>507</v>
      </c>
      <c r="E86" s="192" t="s">
        <v>519</v>
      </c>
      <c r="F86" s="118"/>
      <c r="G86" s="192" t="s">
        <v>660</v>
      </c>
      <c r="H86" s="260" t="s">
        <v>1208</v>
      </c>
      <c r="I86" s="266"/>
      <c r="J86" s="260" t="s">
        <v>1388</v>
      </c>
      <c r="K86" s="114">
        <v>60</v>
      </c>
      <c r="L86" s="192"/>
    </row>
    <row r="87" spans="1:12" ht="285" x14ac:dyDescent="0.25">
      <c r="A87" s="145" t="s">
        <v>1157</v>
      </c>
      <c r="B87" s="192" t="s">
        <v>198</v>
      </c>
      <c r="C87" s="192" t="s">
        <v>508</v>
      </c>
      <c r="D87" s="192" t="s">
        <v>509</v>
      </c>
      <c r="E87" s="192" t="s">
        <v>520</v>
      </c>
      <c r="F87" s="118"/>
      <c r="G87" s="113"/>
      <c r="H87" s="260" t="s">
        <v>1209</v>
      </c>
      <c r="I87" s="266"/>
      <c r="J87" s="260" t="s">
        <v>1362</v>
      </c>
      <c r="K87" s="114">
        <v>60</v>
      </c>
      <c r="L87" s="192"/>
    </row>
    <row r="88" spans="1:12" ht="180" hidden="1" x14ac:dyDescent="0.25">
      <c r="A88" s="145" t="s">
        <v>1158</v>
      </c>
      <c r="B88" s="192" t="s">
        <v>198</v>
      </c>
      <c r="C88" s="192" t="s">
        <v>510</v>
      </c>
      <c r="D88" s="192" t="s">
        <v>511</v>
      </c>
      <c r="E88" s="192" t="s">
        <v>521</v>
      </c>
      <c r="F88" s="118"/>
      <c r="G88" s="192" t="s">
        <v>628</v>
      </c>
      <c r="H88" s="260" t="s">
        <v>1210</v>
      </c>
      <c r="I88" s="266"/>
      <c r="J88" s="260" t="s">
        <v>1363</v>
      </c>
      <c r="K88" s="114">
        <v>80</v>
      </c>
      <c r="L88" s="192"/>
    </row>
    <row r="89" spans="1:12" ht="300" x14ac:dyDescent="0.25">
      <c r="A89" s="145" t="s">
        <v>1159</v>
      </c>
      <c r="B89" s="192" t="s">
        <v>244</v>
      </c>
      <c r="C89" s="192" t="s">
        <v>512</v>
      </c>
      <c r="D89" s="192" t="s">
        <v>513</v>
      </c>
      <c r="E89" s="192" t="s">
        <v>522</v>
      </c>
      <c r="F89" s="118"/>
      <c r="G89" s="113" t="s">
        <v>625</v>
      </c>
      <c r="H89" s="260" t="s">
        <v>1185</v>
      </c>
      <c r="I89" s="266"/>
      <c r="J89" s="260" t="s">
        <v>1364</v>
      </c>
      <c r="K89" s="114">
        <v>60</v>
      </c>
      <c r="L89" s="358" t="s">
        <v>1427</v>
      </c>
    </row>
    <row r="90" spans="1:12" ht="15" hidden="1" customHeight="1" x14ac:dyDescent="0.25">
      <c r="A90" s="193" t="s">
        <v>240</v>
      </c>
      <c r="B90" s="194"/>
      <c r="C90" s="194"/>
      <c r="D90" s="194"/>
      <c r="E90" s="194"/>
      <c r="F90" s="194"/>
      <c r="G90" s="194"/>
      <c r="H90" s="263"/>
      <c r="I90" s="331"/>
      <c r="J90" s="263"/>
      <c r="K90" s="203"/>
      <c r="L90" s="194"/>
    </row>
    <row r="91" spans="1:12" ht="29.25" hidden="1" customHeight="1" x14ac:dyDescent="0.25">
      <c r="A91" s="208" t="s">
        <v>974</v>
      </c>
      <c r="B91" s="188" t="s">
        <v>922</v>
      </c>
      <c r="C91" s="188" t="s">
        <v>240</v>
      </c>
      <c r="D91" s="188"/>
      <c r="E91" s="187" t="s">
        <v>572</v>
      </c>
      <c r="F91" s="187"/>
      <c r="G91" s="195"/>
      <c r="H91" s="265"/>
      <c r="I91" s="330"/>
      <c r="J91" s="265"/>
      <c r="K91" s="204">
        <f>ROUND(AVERAGE(K92,K96,K106),0)</f>
        <v>69</v>
      </c>
      <c r="L91" s="196"/>
    </row>
    <row r="92" spans="1:12" s="10" customFormat="1" ht="149.25" customHeight="1" x14ac:dyDescent="0.25">
      <c r="A92" s="144" t="s">
        <v>989</v>
      </c>
      <c r="B92" s="189" t="s">
        <v>244</v>
      </c>
      <c r="C92" s="173" t="s">
        <v>523</v>
      </c>
      <c r="D92" s="173" t="s">
        <v>524</v>
      </c>
      <c r="E92" s="173" t="s">
        <v>555</v>
      </c>
      <c r="F92" s="118" t="s">
        <v>1006</v>
      </c>
      <c r="G92" s="190"/>
      <c r="H92" s="269"/>
      <c r="I92" s="266"/>
      <c r="J92" s="269"/>
      <c r="K92" s="201">
        <f>ROUND(AVERAGE(K93:K94),0)</f>
        <v>60</v>
      </c>
      <c r="L92" s="189"/>
    </row>
    <row r="93" spans="1:12" s="5" customFormat="1" ht="240" x14ac:dyDescent="0.25">
      <c r="A93" s="145" t="s">
        <v>1160</v>
      </c>
      <c r="B93" s="115" t="s">
        <v>244</v>
      </c>
      <c r="C93" s="192" t="s">
        <v>525</v>
      </c>
      <c r="D93" s="192" t="s">
        <v>526</v>
      </c>
      <c r="E93" s="192" t="s">
        <v>556</v>
      </c>
      <c r="F93" s="118"/>
      <c r="G93" s="117" t="s">
        <v>633</v>
      </c>
      <c r="H93" s="260" t="s">
        <v>1211</v>
      </c>
      <c r="I93" s="266"/>
      <c r="J93" s="260" t="s">
        <v>1365</v>
      </c>
      <c r="K93" s="114">
        <v>60</v>
      </c>
      <c r="L93" s="115"/>
    </row>
    <row r="94" spans="1:12" s="5" customFormat="1" ht="409.5" x14ac:dyDescent="0.25">
      <c r="A94" s="145" t="s">
        <v>1161</v>
      </c>
      <c r="B94" s="115" t="s">
        <v>244</v>
      </c>
      <c r="C94" s="192" t="s">
        <v>527</v>
      </c>
      <c r="D94" s="192" t="s">
        <v>528</v>
      </c>
      <c r="E94" s="192" t="s">
        <v>557</v>
      </c>
      <c r="F94" s="118"/>
      <c r="G94" s="115" t="s">
        <v>629</v>
      </c>
      <c r="H94" s="260" t="s">
        <v>1186</v>
      </c>
      <c r="I94" s="266"/>
      <c r="J94" s="260" t="s">
        <v>1366</v>
      </c>
      <c r="K94" s="114">
        <v>60</v>
      </c>
      <c r="L94" s="115"/>
    </row>
    <row r="95" spans="1:12" s="5" customFormat="1" ht="315" x14ac:dyDescent="0.25">
      <c r="A95" s="145" t="s">
        <v>1162</v>
      </c>
      <c r="B95" s="115" t="s">
        <v>244</v>
      </c>
      <c r="C95" s="192" t="s">
        <v>529</v>
      </c>
      <c r="D95" s="192" t="s">
        <v>530</v>
      </c>
      <c r="E95" s="192" t="s">
        <v>558</v>
      </c>
      <c r="F95" s="118"/>
      <c r="G95" s="115" t="s">
        <v>630</v>
      </c>
      <c r="H95" s="260" t="s">
        <v>1187</v>
      </c>
      <c r="I95" s="266"/>
      <c r="J95" s="260" t="s">
        <v>1367</v>
      </c>
      <c r="K95" s="114">
        <v>60</v>
      </c>
      <c r="L95" s="115"/>
    </row>
    <row r="96" spans="1:12" s="10" customFormat="1" ht="99" hidden="1" customHeight="1" x14ac:dyDescent="0.25">
      <c r="A96" s="144" t="s">
        <v>990</v>
      </c>
      <c r="B96" s="189" t="s">
        <v>244</v>
      </c>
      <c r="C96" s="173" t="s">
        <v>531</v>
      </c>
      <c r="D96" s="173" t="s">
        <v>532</v>
      </c>
      <c r="E96" s="173" t="s">
        <v>559</v>
      </c>
      <c r="F96" s="118" t="s">
        <v>1006</v>
      </c>
      <c r="G96" s="190"/>
      <c r="H96" s="260"/>
      <c r="I96" s="266"/>
      <c r="J96" s="260"/>
      <c r="K96" s="201">
        <f>ROUND(AVERAGE(K97:K105),0)</f>
        <v>67</v>
      </c>
      <c r="L96" s="189"/>
    </row>
    <row r="97" spans="1:12" s="5" customFormat="1" ht="210" x14ac:dyDescent="0.25">
      <c r="A97" s="145" t="s">
        <v>975</v>
      </c>
      <c r="B97" s="115" t="s">
        <v>244</v>
      </c>
      <c r="C97" s="192" t="s">
        <v>533</v>
      </c>
      <c r="D97" s="192" t="s">
        <v>534</v>
      </c>
      <c r="E97" s="192" t="s">
        <v>560</v>
      </c>
      <c r="F97" s="118"/>
      <c r="G97" s="117" t="s">
        <v>633</v>
      </c>
      <c r="H97" s="260" t="s">
        <v>1212</v>
      </c>
      <c r="I97" s="266"/>
      <c r="J97" s="260" t="s">
        <v>1368</v>
      </c>
      <c r="K97" s="114">
        <v>60</v>
      </c>
      <c r="L97" s="115"/>
    </row>
    <row r="98" spans="1:12" s="5" customFormat="1" ht="375" x14ac:dyDescent="0.25">
      <c r="A98" s="145" t="s">
        <v>1163</v>
      </c>
      <c r="B98" s="115" t="s">
        <v>198</v>
      </c>
      <c r="C98" s="192" t="s">
        <v>535</v>
      </c>
      <c r="D98" s="192" t="s">
        <v>536</v>
      </c>
      <c r="E98" s="192" t="s">
        <v>561</v>
      </c>
      <c r="F98" s="118"/>
      <c r="G98" s="115" t="s">
        <v>634</v>
      </c>
      <c r="H98" s="260" t="s">
        <v>1213</v>
      </c>
      <c r="I98" s="266"/>
      <c r="J98" s="260" t="s">
        <v>1369</v>
      </c>
      <c r="K98" s="114">
        <v>60</v>
      </c>
      <c r="L98" s="115"/>
    </row>
    <row r="99" spans="1:12" s="5" customFormat="1" ht="150" hidden="1" x14ac:dyDescent="0.25">
      <c r="A99" s="145" t="s">
        <v>1164</v>
      </c>
      <c r="B99" s="115" t="s">
        <v>198</v>
      </c>
      <c r="C99" s="192" t="s">
        <v>537</v>
      </c>
      <c r="D99" s="192" t="s">
        <v>538</v>
      </c>
      <c r="E99" s="192" t="s">
        <v>562</v>
      </c>
      <c r="F99" s="118"/>
      <c r="G99" s="117" t="s">
        <v>632</v>
      </c>
      <c r="H99" s="260" t="s">
        <v>1188</v>
      </c>
      <c r="I99" s="327"/>
      <c r="J99" s="260" t="s">
        <v>1370</v>
      </c>
      <c r="K99" s="114">
        <v>80</v>
      </c>
      <c r="L99" s="358" t="s">
        <v>1429</v>
      </c>
    </row>
    <row r="100" spans="1:12" s="5" customFormat="1" ht="150" x14ac:dyDescent="0.25">
      <c r="A100" s="145" t="s">
        <v>1165</v>
      </c>
      <c r="B100" s="115" t="s">
        <v>198</v>
      </c>
      <c r="C100" s="192" t="s">
        <v>539</v>
      </c>
      <c r="D100" s="192" t="s">
        <v>540</v>
      </c>
      <c r="E100" s="192" t="s">
        <v>563</v>
      </c>
      <c r="F100" s="118"/>
      <c r="G100" s="117" t="s">
        <v>632</v>
      </c>
      <c r="H100" s="260" t="s">
        <v>1189</v>
      </c>
      <c r="I100" s="266"/>
      <c r="J100" s="260" t="s">
        <v>1371</v>
      </c>
      <c r="K100" s="114">
        <v>60</v>
      </c>
      <c r="L100" s="311"/>
    </row>
    <row r="101" spans="1:12" s="5" customFormat="1" ht="132.75" customHeight="1" x14ac:dyDescent="0.25">
      <c r="A101" s="145" t="s">
        <v>1166</v>
      </c>
      <c r="B101" s="115" t="s">
        <v>198</v>
      </c>
      <c r="C101" s="192" t="s">
        <v>541</v>
      </c>
      <c r="D101" s="192" t="s">
        <v>542</v>
      </c>
      <c r="E101" s="192" t="s">
        <v>564</v>
      </c>
      <c r="F101" s="118"/>
      <c r="G101" s="117" t="s">
        <v>633</v>
      </c>
      <c r="H101" s="260" t="s">
        <v>1190</v>
      </c>
      <c r="I101" s="266"/>
      <c r="J101" s="260" t="s">
        <v>1190</v>
      </c>
      <c r="K101" s="114">
        <v>60</v>
      </c>
      <c r="L101" s="115"/>
    </row>
    <row r="102" spans="1:12" s="5" customFormat="1" ht="270" x14ac:dyDescent="0.25">
      <c r="A102" s="145" t="s">
        <v>976</v>
      </c>
      <c r="B102" s="115" t="s">
        <v>198</v>
      </c>
      <c r="C102" s="192" t="s">
        <v>543</v>
      </c>
      <c r="D102" s="192" t="s">
        <v>544</v>
      </c>
      <c r="E102" s="192" t="s">
        <v>565</v>
      </c>
      <c r="F102" s="118"/>
      <c r="G102" s="117"/>
      <c r="H102" s="260" t="s">
        <v>1191</v>
      </c>
      <c r="I102" s="266"/>
      <c r="J102" s="260" t="s">
        <v>1372</v>
      </c>
      <c r="K102" s="114">
        <v>60</v>
      </c>
      <c r="L102" s="115"/>
    </row>
    <row r="103" spans="1:12" s="5" customFormat="1" ht="390" x14ac:dyDescent="0.25">
      <c r="A103" s="145" t="s">
        <v>1167</v>
      </c>
      <c r="B103" s="115" t="s">
        <v>198</v>
      </c>
      <c r="C103" s="192" t="s">
        <v>545</v>
      </c>
      <c r="D103" s="192" t="s">
        <v>546</v>
      </c>
      <c r="E103" s="192" t="s">
        <v>566</v>
      </c>
      <c r="F103" s="118"/>
      <c r="G103" s="117" t="s">
        <v>662</v>
      </c>
      <c r="H103" s="260" t="s">
        <v>1192</v>
      </c>
      <c r="I103" s="266"/>
      <c r="J103" s="260" t="s">
        <v>1373</v>
      </c>
      <c r="K103" s="171">
        <v>60</v>
      </c>
      <c r="L103" s="170"/>
    </row>
    <row r="104" spans="1:12" s="5" customFormat="1" ht="45" hidden="1" x14ac:dyDescent="0.25">
      <c r="A104" s="145" t="s">
        <v>977</v>
      </c>
      <c r="B104" s="115" t="s">
        <v>244</v>
      </c>
      <c r="C104" s="192" t="s">
        <v>547</v>
      </c>
      <c r="D104" s="192" t="s">
        <v>548</v>
      </c>
      <c r="E104" s="192" t="s">
        <v>567</v>
      </c>
      <c r="F104" s="118" t="s">
        <v>1009</v>
      </c>
      <c r="G104" s="117" t="s">
        <v>665</v>
      </c>
      <c r="H104" s="260" t="s">
        <v>1214</v>
      </c>
      <c r="I104" s="266"/>
      <c r="J104" s="260" t="s">
        <v>1214</v>
      </c>
      <c r="K104" s="171">
        <v>80</v>
      </c>
      <c r="L104" s="170"/>
    </row>
    <row r="105" spans="1:12" s="5" customFormat="1" ht="75" hidden="1" x14ac:dyDescent="0.25">
      <c r="A105" s="145" t="s">
        <v>1168</v>
      </c>
      <c r="B105" s="115" t="s">
        <v>198</v>
      </c>
      <c r="C105" s="192" t="s">
        <v>549</v>
      </c>
      <c r="D105" s="192" t="s">
        <v>550</v>
      </c>
      <c r="E105" s="192" t="s">
        <v>568</v>
      </c>
      <c r="F105" s="118"/>
      <c r="G105" s="117"/>
      <c r="H105" s="260" t="s">
        <v>1193</v>
      </c>
      <c r="I105" s="266"/>
      <c r="J105" s="260" t="s">
        <v>1193</v>
      </c>
      <c r="K105" s="114">
        <v>80</v>
      </c>
      <c r="L105" s="115"/>
    </row>
    <row r="106" spans="1:12" s="10" customFormat="1" ht="48" hidden="1" customHeight="1" x14ac:dyDescent="0.25">
      <c r="A106" s="144" t="s">
        <v>991</v>
      </c>
      <c r="B106" s="115" t="s">
        <v>244</v>
      </c>
      <c r="C106" s="173" t="s">
        <v>551</v>
      </c>
      <c r="D106" s="173" t="s">
        <v>552</v>
      </c>
      <c r="E106" s="173" t="s">
        <v>569</v>
      </c>
      <c r="F106" s="118" t="s">
        <v>1006</v>
      </c>
      <c r="G106" s="190"/>
      <c r="H106" s="260"/>
      <c r="I106" s="266"/>
      <c r="J106" s="260"/>
      <c r="K106" s="201">
        <f>K107</f>
        <v>80</v>
      </c>
      <c r="L106" s="189"/>
    </row>
    <row r="107" spans="1:12" s="5" customFormat="1" ht="184.5" hidden="1" customHeight="1" x14ac:dyDescent="0.25">
      <c r="A107" s="145" t="s">
        <v>1169</v>
      </c>
      <c r="B107" s="115" t="s">
        <v>244</v>
      </c>
      <c r="C107" s="192" t="s">
        <v>553</v>
      </c>
      <c r="D107" s="192" t="s">
        <v>554</v>
      </c>
      <c r="E107" s="192" t="s">
        <v>570</v>
      </c>
      <c r="F107" s="118"/>
      <c r="G107" s="117"/>
      <c r="H107" s="260" t="s">
        <v>1194</v>
      </c>
      <c r="I107" s="266"/>
      <c r="J107" s="260" t="s">
        <v>1374</v>
      </c>
      <c r="K107" s="114">
        <v>80</v>
      </c>
      <c r="L107" s="115"/>
    </row>
    <row r="108" spans="1:12" s="5" customFormat="1" ht="15" hidden="1" customHeight="1" x14ac:dyDescent="0.25">
      <c r="A108" s="193" t="s">
        <v>241</v>
      </c>
      <c r="B108" s="194"/>
      <c r="C108" s="193"/>
      <c r="D108" s="193"/>
      <c r="E108" s="193"/>
      <c r="F108" s="193"/>
      <c r="G108" s="193"/>
      <c r="H108" s="267"/>
      <c r="I108" s="331"/>
      <c r="J108" s="267"/>
      <c r="K108" s="205"/>
      <c r="L108" s="194"/>
    </row>
    <row r="109" spans="1:12" ht="45" hidden="1" x14ac:dyDescent="0.25">
      <c r="A109" s="209" t="s">
        <v>978</v>
      </c>
      <c r="B109" s="188" t="s">
        <v>922</v>
      </c>
      <c r="C109" s="188" t="s">
        <v>241</v>
      </c>
      <c r="D109" s="188"/>
      <c r="E109" s="187" t="s">
        <v>571</v>
      </c>
      <c r="F109" s="187"/>
      <c r="G109" s="195"/>
      <c r="H109" s="265"/>
      <c r="I109" s="330"/>
      <c r="J109" s="265"/>
      <c r="K109" s="206">
        <f>K110</f>
        <v>83</v>
      </c>
      <c r="L109" s="196"/>
    </row>
    <row r="110" spans="1:12" s="2" customFormat="1" ht="75" hidden="1" x14ac:dyDescent="0.25">
      <c r="A110" s="144" t="s">
        <v>1170</v>
      </c>
      <c r="B110" s="189" t="s">
        <v>244</v>
      </c>
      <c r="C110" s="173" t="s">
        <v>580</v>
      </c>
      <c r="D110" s="173" t="s">
        <v>581</v>
      </c>
      <c r="E110" s="173" t="s">
        <v>573</v>
      </c>
      <c r="F110" s="118"/>
      <c r="G110" s="190"/>
      <c r="H110" s="260"/>
      <c r="I110" s="266"/>
      <c r="J110" s="260"/>
      <c r="K110" s="201">
        <f>ROUND(AVERAGE(K111:K117),0)</f>
        <v>83</v>
      </c>
      <c r="L110" s="189"/>
    </row>
    <row r="111" spans="1:12" ht="409.5" hidden="1" x14ac:dyDescent="0.25">
      <c r="A111" s="145" t="s">
        <v>1171</v>
      </c>
      <c r="B111" s="115" t="s">
        <v>244</v>
      </c>
      <c r="C111" s="192" t="s">
        <v>582</v>
      </c>
      <c r="D111" s="192" t="s">
        <v>583</v>
      </c>
      <c r="E111" s="192" t="s">
        <v>642</v>
      </c>
      <c r="F111" s="118"/>
      <c r="G111" s="115" t="s">
        <v>668</v>
      </c>
      <c r="H111" s="260" t="s">
        <v>1195</v>
      </c>
      <c r="I111" s="266"/>
      <c r="J111" s="260" t="s">
        <v>1436</v>
      </c>
      <c r="K111" s="114">
        <v>80</v>
      </c>
      <c r="L111" s="358" t="s">
        <v>1437</v>
      </c>
    </row>
    <row r="112" spans="1:12" ht="202.5" hidden="1" customHeight="1" x14ac:dyDescent="0.25">
      <c r="A112" s="145" t="s">
        <v>993</v>
      </c>
      <c r="B112" s="115" t="s">
        <v>244</v>
      </c>
      <c r="C112" s="192" t="s">
        <v>584</v>
      </c>
      <c r="D112" s="192" t="s">
        <v>585</v>
      </c>
      <c r="E112" s="192" t="s">
        <v>574</v>
      </c>
      <c r="F112" s="118" t="s">
        <v>1006</v>
      </c>
      <c r="G112" s="117" t="s">
        <v>666</v>
      </c>
      <c r="H112" s="260" t="s">
        <v>1215</v>
      </c>
      <c r="I112" s="266"/>
      <c r="J112" s="260" t="s">
        <v>1449</v>
      </c>
      <c r="K112" s="71">
        <v>100</v>
      </c>
      <c r="L112" s="358" t="s">
        <v>1437</v>
      </c>
    </row>
    <row r="113" spans="1:12" ht="105" hidden="1" x14ac:dyDescent="0.25">
      <c r="A113" s="145" t="s">
        <v>994</v>
      </c>
      <c r="B113" s="115" t="s">
        <v>244</v>
      </c>
      <c r="C113" s="192" t="s">
        <v>586</v>
      </c>
      <c r="D113" s="192" t="s">
        <v>587</v>
      </c>
      <c r="E113" s="192" t="s">
        <v>575</v>
      </c>
      <c r="F113" s="118" t="s">
        <v>1006</v>
      </c>
      <c r="G113" s="117" t="s">
        <v>670</v>
      </c>
      <c r="H113" s="260" t="s">
        <v>671</v>
      </c>
      <c r="I113" s="266"/>
      <c r="J113" s="260" t="s">
        <v>671</v>
      </c>
      <c r="K113" s="114">
        <v>80</v>
      </c>
      <c r="L113" s="358" t="s">
        <v>1437</v>
      </c>
    </row>
    <row r="114" spans="1:12" ht="75" hidden="1" x14ac:dyDescent="0.25">
      <c r="A114" s="145" t="s">
        <v>992</v>
      </c>
      <c r="B114" s="115" t="s">
        <v>244</v>
      </c>
      <c r="C114" s="192" t="s">
        <v>588</v>
      </c>
      <c r="D114" s="192" t="s">
        <v>589</v>
      </c>
      <c r="E114" s="192" t="s">
        <v>576</v>
      </c>
      <c r="F114" s="118" t="s">
        <v>1004</v>
      </c>
      <c r="G114" s="115" t="s">
        <v>678</v>
      </c>
      <c r="H114" s="260" t="s">
        <v>1216</v>
      </c>
      <c r="I114" s="266"/>
      <c r="J114" s="260" t="s">
        <v>1216</v>
      </c>
      <c r="K114" s="114">
        <v>80</v>
      </c>
      <c r="L114" s="358" t="s">
        <v>1437</v>
      </c>
    </row>
    <row r="115" spans="1:12" ht="409.5" hidden="1" x14ac:dyDescent="0.25">
      <c r="A115" s="145" t="s">
        <v>997</v>
      </c>
      <c r="B115" s="115" t="s">
        <v>244</v>
      </c>
      <c r="C115" s="192" t="s">
        <v>590</v>
      </c>
      <c r="D115" s="192" t="s">
        <v>591</v>
      </c>
      <c r="E115" s="192" t="s">
        <v>577</v>
      </c>
      <c r="F115" s="118" t="s">
        <v>1009</v>
      </c>
      <c r="G115" s="115" t="s">
        <v>682</v>
      </c>
      <c r="H115" s="260" t="s">
        <v>1196</v>
      </c>
      <c r="I115" s="266"/>
      <c r="J115" s="260" t="s">
        <v>1435</v>
      </c>
      <c r="K115" s="71">
        <v>80</v>
      </c>
      <c r="L115" s="358" t="s">
        <v>1448</v>
      </c>
    </row>
    <row r="116" spans="1:12" ht="120" hidden="1" x14ac:dyDescent="0.25">
      <c r="A116" s="145" t="s">
        <v>996</v>
      </c>
      <c r="B116" s="115" t="s">
        <v>198</v>
      </c>
      <c r="C116" s="192" t="s">
        <v>592</v>
      </c>
      <c r="D116" s="192" t="s">
        <v>593</v>
      </c>
      <c r="E116" s="192" t="s">
        <v>578</v>
      </c>
      <c r="F116" s="118" t="s">
        <v>1009</v>
      </c>
      <c r="G116" s="115" t="s">
        <v>681</v>
      </c>
      <c r="H116" s="260" t="s">
        <v>894</v>
      </c>
      <c r="I116" s="266"/>
      <c r="J116" s="260" t="s">
        <v>894</v>
      </c>
      <c r="K116" s="71">
        <v>80</v>
      </c>
      <c r="L116" s="312" t="str">
        <f>+L115</f>
        <v>actualización D-Ri-02 y análisis en informe de actividades del contratista</v>
      </c>
    </row>
    <row r="117" spans="1:12" ht="120" hidden="1" x14ac:dyDescent="0.25">
      <c r="A117" s="145" t="s">
        <v>995</v>
      </c>
      <c r="B117" s="115" t="s">
        <v>198</v>
      </c>
      <c r="C117" s="192" t="s">
        <v>594</v>
      </c>
      <c r="D117" s="192" t="s">
        <v>595</v>
      </c>
      <c r="E117" s="192" t="s">
        <v>579</v>
      </c>
      <c r="F117" s="118" t="s">
        <v>1007</v>
      </c>
      <c r="G117" s="117" t="s">
        <v>677</v>
      </c>
      <c r="H117" s="260" t="s">
        <v>1197</v>
      </c>
      <c r="I117" s="266"/>
      <c r="J117" s="260"/>
      <c r="K117" s="367">
        <v>80</v>
      </c>
      <c r="L117" s="358" t="s">
        <v>1458</v>
      </c>
    </row>
  </sheetData>
  <autoFilter ref="A11:L117" xr:uid="{FBC439C4-DAA8-4677-B5C8-E957E0CBA834}">
    <filterColumn colId="10">
      <filters>
        <filter val="60"/>
      </filters>
    </filterColumn>
  </autoFilter>
  <mergeCells count="4">
    <mergeCell ref="A2:B9"/>
    <mergeCell ref="C2:J5"/>
    <mergeCell ref="K2:L9"/>
    <mergeCell ref="C6:J9"/>
  </mergeCells>
  <dataValidations count="1">
    <dataValidation type="list" allowBlank="1" showInputMessage="1" showErrorMessage="1" sqref="K15:K16 K97:K105 K107 K111:K117 K93:K95 K86:K89 K82:K84 K78 K75:K76 K73 K68:K71 K66 K64 K59:K62 K47:K55 K40:K45 K35:K36 K27:K31 K25 K18:K23" xr:uid="{00000000-0002-0000-0500-000000000000}">
      <formula1>$R$1:$R$6</formula1>
    </dataValidation>
  </dataValidations>
  <pageMargins left="0.7" right="0.7" top="0.75" bottom="0.75" header="0.3" footer="0.3"/>
  <pageSetup paperSize="9" orientation="portrait" horizontalDpi="360" verticalDpi="36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Q42"/>
  <sheetViews>
    <sheetView showGridLines="0" topLeftCell="E6" zoomScale="55" zoomScaleNormal="55" workbookViewId="0">
      <selection activeCell="K38" sqref="K38"/>
    </sheetView>
  </sheetViews>
  <sheetFormatPr baseColWidth="10" defaultRowHeight="15" x14ac:dyDescent="0.25"/>
  <cols>
    <col min="1" max="1" width="21" bestFit="1" customWidth="1"/>
    <col min="3" max="3" width="28.5703125" customWidth="1"/>
    <col min="4" max="4" width="40.85546875" style="177" customWidth="1"/>
    <col min="5" max="6" width="60.7109375" style="1" customWidth="1"/>
    <col min="7" max="8" width="22.85546875" style="126" customWidth="1"/>
    <col min="9" max="9" width="48.140625" customWidth="1"/>
    <col min="10" max="10" width="34.140625" customWidth="1"/>
    <col min="11" max="11" width="39.140625" style="126" customWidth="1"/>
    <col min="12" max="12" width="36.42578125" customWidth="1"/>
    <col min="17" max="17" width="0" hidden="1" customWidth="1"/>
  </cols>
  <sheetData>
    <row r="1" spans="1:17" ht="15" hidden="1" customHeight="1" x14ac:dyDescent="0.25">
      <c r="A1" s="28"/>
      <c r="B1" s="33" t="s">
        <v>24</v>
      </c>
    </row>
    <row r="2" spans="1:17" ht="15" hidden="1" customHeight="1" x14ac:dyDescent="0.25">
      <c r="A2" s="29"/>
      <c r="B2" s="30"/>
    </row>
    <row r="3" spans="1:17" ht="15" hidden="1" customHeight="1" x14ac:dyDescent="0.25">
      <c r="A3" s="29"/>
      <c r="B3" s="30" t="s">
        <v>8</v>
      </c>
    </row>
    <row r="4" spans="1:17" ht="15" hidden="1" customHeight="1" x14ac:dyDescent="0.25">
      <c r="A4" s="29"/>
      <c r="B4" s="34">
        <v>0.4</v>
      </c>
      <c r="C4" t="s">
        <v>9</v>
      </c>
    </row>
    <row r="5" spans="1:17" ht="15" hidden="1" customHeight="1" x14ac:dyDescent="0.25">
      <c r="A5" s="29"/>
      <c r="B5" s="34">
        <v>0.35</v>
      </c>
      <c r="C5" t="s">
        <v>10</v>
      </c>
    </row>
    <row r="6" spans="1:17" ht="15" customHeight="1" x14ac:dyDescent="0.25">
      <c r="A6" s="493" t="s">
        <v>182</v>
      </c>
      <c r="B6" s="544"/>
      <c r="C6" s="547" t="s">
        <v>1283</v>
      </c>
      <c r="D6" s="522"/>
      <c r="E6" s="522"/>
      <c r="F6" s="522"/>
      <c r="G6" s="522"/>
      <c r="H6" s="522"/>
      <c r="I6" s="522"/>
      <c r="J6" s="548"/>
      <c r="K6" s="219" t="s">
        <v>182</v>
      </c>
      <c r="L6" s="35"/>
      <c r="Q6">
        <v>0</v>
      </c>
    </row>
    <row r="7" spans="1:17" x14ac:dyDescent="0.25">
      <c r="A7" s="495"/>
      <c r="B7" s="545"/>
      <c r="C7" s="549"/>
      <c r="D7" s="524"/>
      <c r="E7" s="524"/>
      <c r="F7" s="524"/>
      <c r="G7" s="524"/>
      <c r="H7" s="524"/>
      <c r="I7" s="524"/>
      <c r="J7" s="550"/>
      <c r="K7" s="220"/>
      <c r="L7" s="36"/>
      <c r="Q7">
        <v>20</v>
      </c>
    </row>
    <row r="8" spans="1:17" x14ac:dyDescent="0.25">
      <c r="A8" s="495"/>
      <c r="B8" s="545"/>
      <c r="C8" s="549"/>
      <c r="D8" s="524"/>
      <c r="E8" s="524"/>
      <c r="F8" s="524"/>
      <c r="G8" s="524"/>
      <c r="H8" s="524"/>
      <c r="I8" s="524"/>
      <c r="J8" s="550"/>
      <c r="K8" s="220"/>
      <c r="L8" s="36"/>
      <c r="Q8">
        <v>40</v>
      </c>
    </row>
    <row r="9" spans="1:17" ht="15.75" thickBot="1" x14ac:dyDescent="0.3">
      <c r="A9" s="495"/>
      <c r="B9" s="545"/>
      <c r="C9" s="551"/>
      <c r="D9" s="552"/>
      <c r="E9" s="552"/>
      <c r="F9" s="552"/>
      <c r="G9" s="552"/>
      <c r="H9" s="552"/>
      <c r="I9" s="552"/>
      <c r="J9" s="553"/>
      <c r="K9" s="220"/>
      <c r="L9" s="36"/>
      <c r="Q9">
        <v>60</v>
      </c>
    </row>
    <row r="10" spans="1:17" x14ac:dyDescent="0.25">
      <c r="A10" s="495"/>
      <c r="B10" s="545"/>
      <c r="C10" s="574" t="str">
        <f>PORTADA!D10</f>
        <v>Corporación para el Desarrollo Sostenible del Urabá - CORPOURABA</v>
      </c>
      <c r="D10" s="575"/>
      <c r="E10" s="575"/>
      <c r="F10" s="575"/>
      <c r="G10" s="575"/>
      <c r="H10" s="575"/>
      <c r="I10" s="575"/>
      <c r="J10" s="576"/>
      <c r="K10" s="220"/>
      <c r="L10" s="36"/>
      <c r="Q10" s="5">
        <v>80</v>
      </c>
    </row>
    <row r="11" spans="1:17" x14ac:dyDescent="0.25">
      <c r="A11" s="495"/>
      <c r="B11" s="545"/>
      <c r="C11" s="577"/>
      <c r="D11" s="530"/>
      <c r="E11" s="530"/>
      <c r="F11" s="530"/>
      <c r="G11" s="530"/>
      <c r="H11" s="530"/>
      <c r="I11" s="530"/>
      <c r="J11" s="578"/>
      <c r="K11" s="220"/>
      <c r="L11" s="36"/>
      <c r="Q11" s="5">
        <v>100</v>
      </c>
    </row>
    <row r="12" spans="1:17" x14ac:dyDescent="0.25">
      <c r="A12" s="495"/>
      <c r="B12" s="545"/>
      <c r="C12" s="577"/>
      <c r="D12" s="530"/>
      <c r="E12" s="530"/>
      <c r="F12" s="530"/>
      <c r="G12" s="530"/>
      <c r="H12" s="530"/>
      <c r="I12" s="530"/>
      <c r="J12" s="578"/>
      <c r="K12" s="220"/>
      <c r="L12" s="36"/>
    </row>
    <row r="13" spans="1:17" x14ac:dyDescent="0.25">
      <c r="A13" s="495"/>
      <c r="B13" s="545"/>
      <c r="C13" s="577"/>
      <c r="D13" s="530"/>
      <c r="E13" s="530"/>
      <c r="F13" s="530"/>
      <c r="G13" s="530"/>
      <c r="H13" s="530"/>
      <c r="I13" s="530"/>
      <c r="J13" s="578"/>
      <c r="K13" s="220"/>
      <c r="L13" s="36"/>
    </row>
    <row r="14" spans="1:17" ht="15.75" thickBot="1" x14ac:dyDescent="0.3">
      <c r="A14" s="498"/>
      <c r="B14" s="546"/>
      <c r="C14" s="579"/>
      <c r="D14" s="532"/>
      <c r="E14" s="532"/>
      <c r="F14" s="532"/>
      <c r="G14" s="532"/>
      <c r="H14" s="532"/>
      <c r="I14" s="532"/>
      <c r="J14" s="580"/>
      <c r="K14" s="217"/>
      <c r="L14" s="31"/>
    </row>
    <row r="16" spans="1:17" ht="42" x14ac:dyDescent="0.25">
      <c r="A16" s="101" t="s">
        <v>220</v>
      </c>
      <c r="B16" s="101" t="s">
        <v>695</v>
      </c>
      <c r="C16" s="101" t="s">
        <v>196</v>
      </c>
      <c r="D16" s="102" t="s">
        <v>2</v>
      </c>
      <c r="E16" s="102" t="s">
        <v>3</v>
      </c>
      <c r="F16" s="102" t="s">
        <v>1</v>
      </c>
      <c r="G16" s="101" t="s">
        <v>769</v>
      </c>
      <c r="H16" s="101" t="s">
        <v>1069</v>
      </c>
      <c r="I16" s="101" t="s">
        <v>4</v>
      </c>
      <c r="J16" s="101" t="s">
        <v>6</v>
      </c>
      <c r="K16" s="102" t="s">
        <v>212</v>
      </c>
      <c r="L16" s="101" t="s">
        <v>1066</v>
      </c>
    </row>
    <row r="17" spans="1:14" s="116" customFormat="1" ht="300" x14ac:dyDescent="0.25">
      <c r="A17" s="581" t="s">
        <v>247</v>
      </c>
      <c r="B17" s="227" t="s">
        <v>210</v>
      </c>
      <c r="C17" s="228" t="s">
        <v>209</v>
      </c>
      <c r="D17" s="68" t="s">
        <v>211</v>
      </c>
      <c r="E17" s="68" t="s">
        <v>213</v>
      </c>
      <c r="F17" s="68" t="s">
        <v>718</v>
      </c>
      <c r="G17" s="224"/>
      <c r="H17" s="224" t="s">
        <v>1000</v>
      </c>
      <c r="I17" s="68"/>
      <c r="J17" s="68"/>
      <c r="K17" s="365">
        <v>100</v>
      </c>
      <c r="L17" s="68" t="s">
        <v>1461</v>
      </c>
    </row>
    <row r="18" spans="1:14" s="116" customFormat="1" ht="88.5" customHeight="1" x14ac:dyDescent="0.25">
      <c r="A18" s="582"/>
      <c r="B18" s="229" t="s">
        <v>215</v>
      </c>
      <c r="C18" s="583"/>
      <c r="D18" s="230" t="s">
        <v>214</v>
      </c>
      <c r="E18" s="230" t="str">
        <f>ADMINISTRATIVAS!E14</f>
        <v>Se debe definir un conjunto de políticas para la seguridad de la información aprobada por la dirección, publicada y comunicada a los empleados y a la partes externas pertinentes</v>
      </c>
      <c r="F18" s="230"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216"/>
      <c r="H18" s="216" t="s">
        <v>1000</v>
      </c>
      <c r="I18" s="15"/>
      <c r="J18" s="15" t="str">
        <f>ADMINISTRATIVAS!K14</f>
        <v>divulgado a todo el personal</v>
      </c>
      <c r="K18" s="222">
        <f>ADMINISTRATIVAS!L14</f>
        <v>80</v>
      </c>
      <c r="L18" s="15">
        <f>ADMINISTRATIVAS!M14</f>
        <v>0</v>
      </c>
    </row>
    <row r="19" spans="1:14" s="116" customFormat="1" ht="69.75" customHeight="1" x14ac:dyDescent="0.25">
      <c r="A19" s="582"/>
      <c r="B19" s="233"/>
      <c r="C19" s="584"/>
      <c r="D19" s="233"/>
      <c r="E19" s="233"/>
      <c r="F19" s="230">
        <f>ADMINISTRATIVAS!I15</f>
        <v>0</v>
      </c>
      <c r="G19" s="216"/>
      <c r="H19" s="216" t="s">
        <v>1000</v>
      </c>
      <c r="I19" s="15"/>
      <c r="J19" s="15">
        <f>ADMINISTRATIVAS!K15</f>
        <v>0</v>
      </c>
      <c r="K19" s="222">
        <f>ADMINISTRATIVAS!L15</f>
        <v>80</v>
      </c>
      <c r="L19" s="15">
        <f>ADMINISTRATIVAS!M15</f>
        <v>0</v>
      </c>
    </row>
    <row r="20" spans="1:14" s="116" customFormat="1" ht="276" hidden="1" customHeight="1" x14ac:dyDescent="0.25">
      <c r="A20" s="581"/>
      <c r="B20" s="234" t="s">
        <v>216</v>
      </c>
      <c r="C20" s="228" t="s">
        <v>614</v>
      </c>
      <c r="D20" s="68" t="s">
        <v>721</v>
      </c>
      <c r="E20" s="68" t="s">
        <v>217</v>
      </c>
      <c r="F20" s="68" t="s">
        <v>218</v>
      </c>
      <c r="G20" s="224"/>
      <c r="H20" s="224" t="s">
        <v>1000</v>
      </c>
      <c r="I20" s="68"/>
      <c r="J20" s="68"/>
      <c r="K20" s="221">
        <v>100</v>
      </c>
      <c r="L20" s="68"/>
    </row>
    <row r="21" spans="1:14" s="116" customFormat="1" ht="315" x14ac:dyDescent="0.25">
      <c r="A21" s="581"/>
      <c r="B21" s="232" t="s">
        <v>219</v>
      </c>
      <c r="C21" s="232" t="s">
        <v>209</v>
      </c>
      <c r="D21" s="15" t="str">
        <f>ADMINISTRATIVAS!D19</f>
        <v>Roles y responsabilidades para la seguridad de la información</v>
      </c>
      <c r="E21" s="15" t="str">
        <f>ADMINISTRATIVAS!E19</f>
        <v>Se deben definir y asignar todas las responsabilidades de la seguridad de la información</v>
      </c>
      <c r="F21" s="15" t="s">
        <v>221</v>
      </c>
      <c r="G21" s="216"/>
      <c r="H21" s="216" t="s">
        <v>1000</v>
      </c>
      <c r="I21" s="15"/>
      <c r="J21" s="15" t="str">
        <f>ADMINISTRATIVAS!K19</f>
        <v>Socializado al personal</v>
      </c>
      <c r="K21" s="222">
        <f>ADMINISTRATIVAS!L19</f>
        <v>80</v>
      </c>
      <c r="L21" s="15">
        <f>ADMINISTRATIVAS!M19</f>
        <v>0</v>
      </c>
    </row>
    <row r="22" spans="1:14" s="116" customFormat="1" ht="285" x14ac:dyDescent="0.25">
      <c r="A22" s="581"/>
      <c r="B22" s="15" t="s">
        <v>222</v>
      </c>
      <c r="C22" s="232" t="s">
        <v>209</v>
      </c>
      <c r="D22" s="15" t="str">
        <f>ADMINISTRATIVAS!D41</f>
        <v>Inventario de activos</v>
      </c>
      <c r="E22" s="15" t="str">
        <f>ADMINISTRATIVAS!E41</f>
        <v>Se deben identificar los activos asociados con la información y las instalaciones de procesamiento de información, y se debe elaborar y mantener un inventario de estos activos.</v>
      </c>
      <c r="F22" s="15"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216"/>
      <c r="H22" s="216" t="s">
        <v>1000</v>
      </c>
      <c r="I22" s="15"/>
      <c r="J22" s="15" t="str">
        <f>ADMINISTRATIVAS!K41</f>
        <v>PESI y PESI aprobado por la directora</v>
      </c>
      <c r="K22" s="364">
        <v>80</v>
      </c>
      <c r="L22" s="15" t="s">
        <v>1467</v>
      </c>
    </row>
    <row r="23" spans="1:14" s="116" customFormat="1" ht="375" x14ac:dyDescent="0.25">
      <c r="A23" s="581"/>
      <c r="B23" s="68" t="s">
        <v>735</v>
      </c>
      <c r="C23" s="228" t="s">
        <v>209</v>
      </c>
      <c r="D23" s="68" t="s">
        <v>223</v>
      </c>
      <c r="E23" s="68" t="s">
        <v>224</v>
      </c>
      <c r="F23" s="68" t="s">
        <v>617</v>
      </c>
      <c r="G23" s="224" t="s">
        <v>616</v>
      </c>
      <c r="H23" s="224" t="s">
        <v>1000</v>
      </c>
      <c r="I23" s="68" t="s">
        <v>1383</v>
      </c>
      <c r="J23" s="228"/>
      <c r="K23" s="221">
        <v>80</v>
      </c>
      <c r="L23" s="228"/>
    </row>
    <row r="24" spans="1:14" s="116" customFormat="1" ht="315" x14ac:dyDescent="0.25">
      <c r="A24" s="581"/>
      <c r="B24" s="228" t="s">
        <v>229</v>
      </c>
      <c r="C24" s="228" t="s">
        <v>209</v>
      </c>
      <c r="D24" s="68" t="s">
        <v>225</v>
      </c>
      <c r="E24" s="68" t="s">
        <v>226</v>
      </c>
      <c r="F24" s="68" t="s">
        <v>227</v>
      </c>
      <c r="G24" s="224" t="s">
        <v>618</v>
      </c>
      <c r="H24" s="224" t="s">
        <v>999</v>
      </c>
      <c r="I24" s="68"/>
      <c r="J24" s="228"/>
      <c r="K24" s="221">
        <v>80</v>
      </c>
      <c r="L24" s="228" t="s">
        <v>1462</v>
      </c>
    </row>
    <row r="25" spans="1:14" s="116" customFormat="1" ht="72.75" customHeight="1" x14ac:dyDescent="0.25">
      <c r="A25" s="581"/>
      <c r="B25" s="228" t="s">
        <v>230</v>
      </c>
      <c r="C25" s="228" t="s">
        <v>209</v>
      </c>
      <c r="D25" s="68" t="str">
        <f>ADMINISTRATIVAS!D34</f>
        <v>Toma de conciencia, educación y formación en la seguridad de la información</v>
      </c>
      <c r="E25" s="68"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68"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24"/>
      <c r="H25" s="224" t="s">
        <v>1000</v>
      </c>
      <c r="I25" s="68"/>
      <c r="J25" s="68"/>
      <c r="K25" s="221">
        <v>80</v>
      </c>
      <c r="L25" s="68"/>
    </row>
    <row r="26" spans="1:14" s="116" customFormat="1" ht="272.25" customHeight="1" x14ac:dyDescent="0.25">
      <c r="A26" s="581"/>
      <c r="B26" s="228" t="s">
        <v>231</v>
      </c>
      <c r="C26" s="228" t="s">
        <v>198</v>
      </c>
      <c r="D26" s="68" t="s">
        <v>232</v>
      </c>
      <c r="E26" s="68" t="s">
        <v>916</v>
      </c>
      <c r="F26" s="68" t="s">
        <v>917</v>
      </c>
      <c r="G26" s="224"/>
      <c r="H26" s="224" t="s">
        <v>1000</v>
      </c>
      <c r="I26" s="68"/>
      <c r="J26" s="228"/>
      <c r="K26" s="221">
        <v>80</v>
      </c>
      <c r="L26" s="228"/>
    </row>
    <row r="27" spans="1:14" s="116" customFormat="1" ht="24.75" hidden="1" customHeight="1" x14ac:dyDescent="0.25">
      <c r="A27" s="91" t="s">
        <v>234</v>
      </c>
      <c r="B27" s="92"/>
      <c r="C27" s="92"/>
      <c r="D27" s="235"/>
      <c r="E27" s="235"/>
      <c r="F27" s="235"/>
      <c r="G27" s="223"/>
      <c r="H27" s="223"/>
      <c r="I27" s="92"/>
      <c r="J27" s="92"/>
      <c r="K27" s="309">
        <f>AVERAGE(K17:K26)</f>
        <v>84</v>
      </c>
      <c r="L27" s="313">
        <f>((K27*40)/80)</f>
        <v>42</v>
      </c>
      <c r="N27" s="238"/>
    </row>
    <row r="28" spans="1:14" s="116" customFormat="1" ht="70.5" customHeight="1" x14ac:dyDescent="0.25">
      <c r="A28" s="569" t="s">
        <v>265</v>
      </c>
      <c r="B28" s="228" t="s">
        <v>248</v>
      </c>
      <c r="C28" s="228" t="s">
        <v>209</v>
      </c>
      <c r="D28" s="68" t="s">
        <v>249</v>
      </c>
      <c r="E28" s="68" t="s">
        <v>250</v>
      </c>
      <c r="F28" s="68" t="s">
        <v>251</v>
      </c>
      <c r="G28" s="224"/>
      <c r="H28" s="224" t="s">
        <v>1001</v>
      </c>
      <c r="I28" s="228"/>
      <c r="J28" s="228"/>
      <c r="K28" s="221">
        <v>80</v>
      </c>
      <c r="L28" s="228"/>
    </row>
    <row r="29" spans="1:14" s="116" customFormat="1" ht="30" x14ac:dyDescent="0.25">
      <c r="A29" s="570"/>
      <c r="B29" s="231" t="s">
        <v>254</v>
      </c>
      <c r="C29" s="232" t="s">
        <v>177</v>
      </c>
      <c r="D29" s="175" t="s">
        <v>252</v>
      </c>
      <c r="E29" s="175" t="s">
        <v>253</v>
      </c>
      <c r="F29" s="175" t="s">
        <v>0</v>
      </c>
      <c r="G29" s="225"/>
      <c r="H29" s="225" t="s">
        <v>1001</v>
      </c>
      <c r="I29" s="175"/>
      <c r="J29" s="175" t="s">
        <v>0</v>
      </c>
      <c r="K29" s="222">
        <v>80</v>
      </c>
      <c r="L29" s="175" t="s">
        <v>1463</v>
      </c>
    </row>
    <row r="30" spans="1:14" s="116" customFormat="1" ht="84.75" hidden="1" customHeight="1" x14ac:dyDescent="0.25">
      <c r="A30" s="570"/>
      <c r="B30" s="228" t="s">
        <v>255</v>
      </c>
      <c r="C30" s="228" t="s">
        <v>209</v>
      </c>
      <c r="D30" s="68" t="s">
        <v>256</v>
      </c>
      <c r="E30" s="68" t="s">
        <v>257</v>
      </c>
      <c r="F30" s="68" t="s">
        <v>258</v>
      </c>
      <c r="G30" s="224"/>
      <c r="H30" s="224" t="s">
        <v>1001</v>
      </c>
      <c r="I30" s="228"/>
      <c r="J30" s="228"/>
      <c r="K30" s="221">
        <v>100</v>
      </c>
      <c r="L30" s="228"/>
    </row>
    <row r="31" spans="1:14" s="116" customFormat="1" ht="285" x14ac:dyDescent="0.25">
      <c r="A31" s="570"/>
      <c r="B31" s="228" t="s">
        <v>259</v>
      </c>
      <c r="C31" s="228" t="s">
        <v>198</v>
      </c>
      <c r="D31" s="68" t="s">
        <v>260</v>
      </c>
      <c r="E31" s="68" t="s">
        <v>261</v>
      </c>
      <c r="F31" s="68" t="s">
        <v>918</v>
      </c>
      <c r="G31" s="226"/>
      <c r="H31" s="224" t="s">
        <v>1001</v>
      </c>
      <c r="I31" s="228"/>
      <c r="J31" s="228"/>
      <c r="K31" s="221">
        <v>80</v>
      </c>
      <c r="L31" s="228" t="s">
        <v>1464</v>
      </c>
    </row>
    <row r="32" spans="1:14" s="116" customFormat="1" ht="30" x14ac:dyDescent="0.25">
      <c r="A32" s="570"/>
      <c r="B32" s="228" t="s">
        <v>262</v>
      </c>
      <c r="C32" s="228" t="s">
        <v>209</v>
      </c>
      <c r="D32" s="68" t="s">
        <v>263</v>
      </c>
      <c r="E32" s="68" t="s">
        <v>264</v>
      </c>
      <c r="F32" s="68" t="s">
        <v>269</v>
      </c>
      <c r="G32" s="224"/>
      <c r="H32" s="224" t="s">
        <v>1001</v>
      </c>
      <c r="I32" s="228"/>
      <c r="J32" s="228"/>
      <c r="K32" s="365">
        <v>100</v>
      </c>
      <c r="L32" s="359" t="s">
        <v>1465</v>
      </c>
    </row>
    <row r="33" spans="1:12" s="116" customFormat="1" ht="26.25" hidden="1" x14ac:dyDescent="0.25">
      <c r="A33" s="91" t="s">
        <v>234</v>
      </c>
      <c r="B33" s="92"/>
      <c r="C33" s="92"/>
      <c r="D33" s="235"/>
      <c r="E33" s="235"/>
      <c r="F33" s="235"/>
      <c r="G33" s="223"/>
      <c r="H33" s="223"/>
      <c r="I33" s="92"/>
      <c r="J33" s="92"/>
      <c r="K33" s="218">
        <f>AVERAGE(K28:K32)</f>
        <v>88</v>
      </c>
      <c r="L33" s="313">
        <f>((K33*20)/80)</f>
        <v>22</v>
      </c>
    </row>
    <row r="34" spans="1:12" s="116" customFormat="1" ht="99.75" customHeight="1" x14ac:dyDescent="0.25">
      <c r="A34" s="571" t="s">
        <v>278</v>
      </c>
      <c r="B34" s="228" t="s">
        <v>266</v>
      </c>
      <c r="C34" s="228" t="s">
        <v>209</v>
      </c>
      <c r="D34" s="68" t="s">
        <v>267</v>
      </c>
      <c r="E34" s="68" t="s">
        <v>280</v>
      </c>
      <c r="F34" s="68" t="s">
        <v>268</v>
      </c>
      <c r="G34" s="224"/>
      <c r="H34" s="224" t="s">
        <v>1002</v>
      </c>
      <c r="I34" s="228"/>
      <c r="J34" s="228"/>
      <c r="K34" s="365">
        <v>100</v>
      </c>
      <c r="L34" s="228" t="s">
        <v>1466</v>
      </c>
    </row>
    <row r="35" spans="1:12" s="116" customFormat="1" ht="92.25" hidden="1" customHeight="1" x14ac:dyDescent="0.25">
      <c r="A35" s="571"/>
      <c r="B35" s="228" t="s">
        <v>270</v>
      </c>
      <c r="C35" s="228" t="s">
        <v>615</v>
      </c>
      <c r="D35" s="68" t="s">
        <v>271</v>
      </c>
      <c r="E35" s="68" t="s">
        <v>272</v>
      </c>
      <c r="F35" s="68" t="s">
        <v>273</v>
      </c>
      <c r="G35" s="224"/>
      <c r="H35" s="224" t="s">
        <v>1002</v>
      </c>
      <c r="I35" s="68"/>
      <c r="J35" s="68" t="s">
        <v>1270</v>
      </c>
      <c r="K35" s="365">
        <v>100</v>
      </c>
      <c r="L35" s="68" t="s">
        <v>1459</v>
      </c>
    </row>
    <row r="36" spans="1:12" s="116" customFormat="1" ht="90" customHeight="1" x14ac:dyDescent="0.25">
      <c r="A36" s="571"/>
      <c r="B36" s="228" t="s">
        <v>274</v>
      </c>
      <c r="C36" s="228" t="s">
        <v>209</v>
      </c>
      <c r="D36" s="68" t="s">
        <v>275</v>
      </c>
      <c r="E36" s="68" t="s">
        <v>276</v>
      </c>
      <c r="F36" s="68" t="s">
        <v>277</v>
      </c>
      <c r="G36" s="224"/>
      <c r="H36" s="224" t="s">
        <v>1002</v>
      </c>
      <c r="I36" s="228"/>
      <c r="J36" s="228"/>
      <c r="K36" s="365">
        <v>100</v>
      </c>
      <c r="L36" s="68" t="str">
        <f>+L22</f>
        <v>actualización gestión del riesgo de TI y seguimiento mensual en el marco del contrato</v>
      </c>
    </row>
    <row r="37" spans="1:12" s="116" customFormat="1" ht="26.25" hidden="1" x14ac:dyDescent="0.25">
      <c r="A37" s="91" t="s">
        <v>234</v>
      </c>
      <c r="B37" s="92"/>
      <c r="C37" s="92"/>
      <c r="D37" s="235"/>
      <c r="E37" s="235"/>
      <c r="F37" s="235"/>
      <c r="G37" s="223"/>
      <c r="H37" s="223"/>
      <c r="I37" s="92"/>
      <c r="J37" s="92"/>
      <c r="K37" s="218">
        <f>AVERAGE(K34:K36)</f>
        <v>100</v>
      </c>
      <c r="L37" s="313">
        <f>((K37*20)/80)</f>
        <v>25</v>
      </c>
    </row>
    <row r="38" spans="1:12" s="116" customFormat="1" ht="45" x14ac:dyDescent="0.25">
      <c r="A38" s="572" t="s">
        <v>285</v>
      </c>
      <c r="B38" s="236" t="s">
        <v>279</v>
      </c>
      <c r="C38" s="236" t="s">
        <v>209</v>
      </c>
      <c r="D38" s="181" t="s">
        <v>267</v>
      </c>
      <c r="E38" s="181" t="s">
        <v>281</v>
      </c>
      <c r="F38" s="181" t="s">
        <v>283</v>
      </c>
      <c r="G38" s="237"/>
      <c r="H38" s="237" t="s">
        <v>1003</v>
      </c>
      <c r="I38" s="181"/>
      <c r="J38" s="181"/>
      <c r="K38" s="365">
        <v>100</v>
      </c>
      <c r="L38" s="357" t="s">
        <v>1468</v>
      </c>
    </row>
    <row r="39" spans="1:12" s="116" customFormat="1" ht="150" hidden="1" x14ac:dyDescent="0.25">
      <c r="A39" s="573"/>
      <c r="B39" s="236" t="s">
        <v>282</v>
      </c>
      <c r="C39" s="236" t="s">
        <v>615</v>
      </c>
      <c r="D39" s="181" t="s">
        <v>271</v>
      </c>
      <c r="E39" s="181" t="s">
        <v>284</v>
      </c>
      <c r="F39" s="181" t="s">
        <v>821</v>
      </c>
      <c r="G39" s="237"/>
      <c r="H39" s="237" t="s">
        <v>1003</v>
      </c>
      <c r="I39" s="181"/>
      <c r="J39" s="15" t="str">
        <f>ADMINISTRATIVAS!K70</f>
        <v>No se tiene plan de auditorias de SI</v>
      </c>
      <c r="K39" s="368">
        <v>100</v>
      </c>
      <c r="L39" s="15" t="s">
        <v>1460</v>
      </c>
    </row>
    <row r="40" spans="1:12" ht="26.25" hidden="1" x14ac:dyDescent="0.25">
      <c r="A40" s="91" t="s">
        <v>234</v>
      </c>
      <c r="B40" s="92"/>
      <c r="C40" s="92"/>
      <c r="D40" s="235"/>
      <c r="E40" s="235"/>
      <c r="F40" s="235"/>
      <c r="G40" s="223"/>
      <c r="H40" s="223"/>
      <c r="I40" s="92"/>
      <c r="J40" s="92"/>
      <c r="K40" s="218">
        <f>AVERAGE(K38:K39)</f>
        <v>100</v>
      </c>
      <c r="L40" s="313">
        <f>((K40*20)/80)</f>
        <v>25</v>
      </c>
    </row>
    <row r="42" spans="1:12" x14ac:dyDescent="0.25">
      <c r="J42" s="1"/>
    </row>
  </sheetData>
  <autoFilter ref="A16:L40" xr:uid="{00000000-0009-0000-0000-000006000000}">
    <filterColumn colId="10">
      <filters>
        <filter val="80"/>
      </filters>
    </filterColumn>
  </autoFilter>
  <mergeCells count="8">
    <mergeCell ref="A28:A32"/>
    <mergeCell ref="A34:A36"/>
    <mergeCell ref="A38:A39"/>
    <mergeCell ref="C6:J9"/>
    <mergeCell ref="C10:J14"/>
    <mergeCell ref="A6:B14"/>
    <mergeCell ref="A17:A26"/>
    <mergeCell ref="C18:C19"/>
  </mergeCells>
  <dataValidations count="1">
    <dataValidation type="list" allowBlank="1" showInputMessage="1" showErrorMessage="1" sqref="K20 K17 K28 K23:K26 K30:K32 K34:K36 K38:K39" xr:uid="{00000000-0002-0000-0600-000000000000}">
      <formula1>$Q$6:$Q$11</formula1>
    </dataValidation>
  </dataValidations>
  <pageMargins left="0.7" right="0.7" top="0.75" bottom="0.75" header="0.3" footer="0.3"/>
  <pageSetup paperSize="9" orientation="portrait" horizontalDpi="360" verticalDpi="36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showGridLines="0" topLeftCell="D7" zoomScale="70" zoomScaleNormal="70" workbookViewId="0">
      <selection activeCell="K11" sqref="K11"/>
    </sheetView>
  </sheetViews>
  <sheetFormatPr baseColWidth="10" defaultRowHeight="15" x14ac:dyDescent="0.25"/>
  <cols>
    <col min="1" max="1" width="14.5703125" customWidth="1"/>
    <col min="2" max="2" width="20" customWidth="1"/>
    <col min="3" max="3" width="71.42578125" bestFit="1" customWidth="1"/>
    <col min="4" max="4" width="16.42578125" customWidth="1"/>
    <col min="5" max="5" width="13.42578125" customWidth="1"/>
    <col min="6" max="6" width="17" customWidth="1"/>
    <col min="7" max="7" width="19.140625" customWidth="1"/>
    <col min="8" max="8" width="20.7109375" customWidth="1"/>
    <col min="9" max="9" width="18.42578125" bestFit="1" customWidth="1"/>
    <col min="10" max="10" width="18.42578125" customWidth="1"/>
    <col min="11" max="11" width="14.28515625" customWidth="1"/>
    <col min="12" max="12" width="21.85546875" customWidth="1"/>
    <col min="13" max="13" width="19.7109375" customWidth="1"/>
    <col min="14" max="14" width="22.42578125" customWidth="1"/>
    <col min="15" max="15" width="13.42578125" customWidth="1"/>
    <col min="16" max="16" width="16.5703125" customWidth="1"/>
    <col min="18" max="18" width="32.85546875" hidden="1" customWidth="1"/>
    <col min="19" max="19" width="33.5703125" hidden="1" customWidth="1"/>
  </cols>
  <sheetData>
    <row r="1" spans="1:21" ht="15" customHeight="1" x14ac:dyDescent="0.25">
      <c r="A1" s="493" t="s">
        <v>182</v>
      </c>
      <c r="B1" s="544"/>
      <c r="C1" s="547" t="s">
        <v>1282</v>
      </c>
      <c r="D1" s="522"/>
      <c r="E1" s="522"/>
      <c r="F1" s="522"/>
      <c r="G1" s="522"/>
      <c r="H1" s="522"/>
      <c r="I1" s="522"/>
      <c r="J1" s="522"/>
      <c r="K1" s="522"/>
      <c r="L1" s="548"/>
      <c r="M1" s="493" t="s">
        <v>182</v>
      </c>
      <c r="N1" s="585"/>
      <c r="O1" s="585"/>
      <c r="P1" s="544"/>
      <c r="U1">
        <v>0</v>
      </c>
    </row>
    <row r="2" spans="1:21" x14ac:dyDescent="0.25">
      <c r="A2" s="495"/>
      <c r="B2" s="545"/>
      <c r="C2" s="549"/>
      <c r="D2" s="524"/>
      <c r="E2" s="524"/>
      <c r="F2" s="524"/>
      <c r="G2" s="524"/>
      <c r="H2" s="524"/>
      <c r="I2" s="524"/>
      <c r="J2" s="524"/>
      <c r="K2" s="524"/>
      <c r="L2" s="550"/>
      <c r="M2" s="495"/>
      <c r="N2" s="497"/>
      <c r="O2" s="497"/>
      <c r="P2" s="545"/>
      <c r="U2">
        <v>20</v>
      </c>
    </row>
    <row r="3" spans="1:21" x14ac:dyDescent="0.25">
      <c r="A3" s="495"/>
      <c r="B3" s="545"/>
      <c r="C3" s="549"/>
      <c r="D3" s="524"/>
      <c r="E3" s="524"/>
      <c r="F3" s="524"/>
      <c r="G3" s="524"/>
      <c r="H3" s="524"/>
      <c r="I3" s="524"/>
      <c r="J3" s="524"/>
      <c r="K3" s="524"/>
      <c r="L3" s="550"/>
      <c r="M3" s="495"/>
      <c r="N3" s="497"/>
      <c r="O3" s="497"/>
      <c r="P3" s="545"/>
      <c r="U3">
        <v>40</v>
      </c>
    </row>
    <row r="4" spans="1:21" x14ac:dyDescent="0.25">
      <c r="A4" s="495"/>
      <c r="B4" s="545"/>
      <c r="C4" s="549"/>
      <c r="D4" s="524"/>
      <c r="E4" s="524"/>
      <c r="F4" s="524"/>
      <c r="G4" s="524"/>
      <c r="H4" s="524"/>
      <c r="I4" s="524"/>
      <c r="J4" s="524"/>
      <c r="K4" s="524"/>
      <c r="L4" s="550"/>
      <c r="M4" s="495"/>
      <c r="N4" s="497"/>
      <c r="O4" s="497"/>
      <c r="P4" s="545"/>
      <c r="U4">
        <v>60</v>
      </c>
    </row>
    <row r="5" spans="1:21" x14ac:dyDescent="0.25">
      <c r="A5" s="495"/>
      <c r="B5" s="545"/>
      <c r="C5" s="563" t="str">
        <f>PORTADA!D10</f>
        <v>Corporación para el Desarrollo Sostenible del Urabá - CORPOURABA</v>
      </c>
      <c r="D5" s="564"/>
      <c r="E5" s="564"/>
      <c r="F5" s="564"/>
      <c r="G5" s="564"/>
      <c r="H5" s="564"/>
      <c r="I5" s="564"/>
      <c r="J5" s="564"/>
      <c r="K5" s="564"/>
      <c r="L5" s="565"/>
      <c r="M5" s="495"/>
      <c r="N5" s="497"/>
      <c r="O5" s="497"/>
      <c r="P5" s="545"/>
      <c r="U5">
        <v>80</v>
      </c>
    </row>
    <row r="6" spans="1:21" x14ac:dyDescent="0.25">
      <c r="A6" s="495"/>
      <c r="B6" s="545"/>
      <c r="C6" s="563"/>
      <c r="D6" s="564"/>
      <c r="E6" s="564"/>
      <c r="F6" s="564"/>
      <c r="G6" s="564"/>
      <c r="H6" s="564"/>
      <c r="I6" s="564"/>
      <c r="J6" s="564"/>
      <c r="K6" s="564"/>
      <c r="L6" s="565"/>
      <c r="M6" s="495"/>
      <c r="N6" s="497"/>
      <c r="O6" s="497"/>
      <c r="P6" s="545"/>
      <c r="U6">
        <v>100</v>
      </c>
    </row>
    <row r="7" spans="1:21" x14ac:dyDescent="0.25">
      <c r="A7" s="495"/>
      <c r="B7" s="545"/>
      <c r="C7" s="563"/>
      <c r="D7" s="564"/>
      <c r="E7" s="564"/>
      <c r="F7" s="564"/>
      <c r="G7" s="564"/>
      <c r="H7" s="564"/>
      <c r="I7" s="564"/>
      <c r="J7" s="564"/>
      <c r="K7" s="564"/>
      <c r="L7" s="565"/>
      <c r="M7" s="495"/>
      <c r="N7" s="497"/>
      <c r="O7" s="497"/>
      <c r="P7" s="545"/>
    </row>
    <row r="8" spans="1:21" x14ac:dyDescent="0.25">
      <c r="A8" s="495"/>
      <c r="B8" s="545"/>
      <c r="C8" s="563"/>
      <c r="D8" s="564"/>
      <c r="E8" s="564"/>
      <c r="F8" s="564"/>
      <c r="G8" s="564"/>
      <c r="H8" s="564"/>
      <c r="I8" s="564"/>
      <c r="J8" s="564"/>
      <c r="K8" s="564"/>
      <c r="L8" s="565"/>
      <c r="M8" s="495"/>
      <c r="N8" s="497"/>
      <c r="O8" s="497"/>
      <c r="P8" s="545"/>
    </row>
    <row r="9" spans="1:21" ht="15.75" thickBot="1" x14ac:dyDescent="0.3">
      <c r="A9" s="498"/>
      <c r="B9" s="546"/>
      <c r="C9" s="566"/>
      <c r="D9" s="567"/>
      <c r="E9" s="567"/>
      <c r="F9" s="567"/>
      <c r="G9" s="567"/>
      <c r="H9" s="567"/>
      <c r="I9" s="567"/>
      <c r="J9" s="567"/>
      <c r="K9" s="567"/>
      <c r="L9" s="568"/>
      <c r="M9" s="498"/>
      <c r="N9" s="499"/>
      <c r="O9" s="499"/>
      <c r="P9" s="546"/>
    </row>
    <row r="10" spans="1:21" ht="15.75" thickBot="1" x14ac:dyDescent="0.3"/>
    <row r="11" spans="1:21" ht="63.75" x14ac:dyDescent="0.25">
      <c r="A11" s="296" t="s">
        <v>714</v>
      </c>
      <c r="B11" s="288" t="s">
        <v>196</v>
      </c>
      <c r="C11" s="288" t="s">
        <v>872</v>
      </c>
      <c r="D11" s="288" t="s">
        <v>715</v>
      </c>
      <c r="E11" s="288" t="s">
        <v>716</v>
      </c>
      <c r="F11" s="289" t="s">
        <v>1268</v>
      </c>
      <c r="G11" s="290" t="s">
        <v>713</v>
      </c>
      <c r="H11" s="290" t="s">
        <v>902</v>
      </c>
      <c r="I11" s="291" t="s">
        <v>712</v>
      </c>
      <c r="J11" s="291" t="s">
        <v>903</v>
      </c>
      <c r="K11" s="292" t="s">
        <v>711</v>
      </c>
      <c r="L11" s="292" t="s">
        <v>904</v>
      </c>
      <c r="M11" s="293" t="s">
        <v>710</v>
      </c>
      <c r="N11" s="293" t="s">
        <v>905</v>
      </c>
      <c r="O11" s="294" t="s">
        <v>709</v>
      </c>
      <c r="P11" s="295" t="s">
        <v>909</v>
      </c>
      <c r="R11" s="239" t="s">
        <v>913</v>
      </c>
      <c r="S11" s="239" t="s">
        <v>914</v>
      </c>
    </row>
    <row r="12" spans="1:21" ht="119.25" customHeight="1" x14ac:dyDescent="0.25">
      <c r="A12" s="281" t="s">
        <v>708</v>
      </c>
      <c r="B12" s="259" t="s">
        <v>177</v>
      </c>
      <c r="C12" s="49" t="s">
        <v>759</v>
      </c>
      <c r="D12" s="50" t="s">
        <v>717</v>
      </c>
      <c r="E12" s="50" t="s">
        <v>1092</v>
      </c>
      <c r="F12" s="109">
        <f>VLOOKUP(E12,ADMINISTRATIVAS!$B$13:$L$76,11,FALSE)</f>
        <v>80</v>
      </c>
      <c r="G12" s="70">
        <v>40</v>
      </c>
      <c r="H12" s="70" t="str">
        <f>IF($F$12=G12,"CUMPLE",IF($F$12&lt;G12,"MENOR","MAYOR"))</f>
        <v>MAYOR</v>
      </c>
      <c r="I12" s="73">
        <v>60</v>
      </c>
      <c r="J12" s="73" t="str">
        <f>IF($F12=I12,"CUMPLE",IF($F12&lt;I12,"MENOR","MAYOR"))</f>
        <v>MAYOR</v>
      </c>
      <c r="K12" s="79">
        <v>60</v>
      </c>
      <c r="L12" s="76" t="str">
        <f t="shared" ref="L12:L21" si="0">IF($F12=K12,"CUMPLE",IF($F12&lt;K12,"MENOR","MAYOR"))</f>
        <v>MAYOR</v>
      </c>
      <c r="M12" s="77">
        <v>80</v>
      </c>
      <c r="N12" s="77" t="str">
        <f t="shared" ref="N12:N21" si="1">IF($F12=M12,"CUMPLE",IF($F12&lt;M12,"MENOR","MAYOR"))</f>
        <v>CUMPLE</v>
      </c>
      <c r="O12" s="84">
        <v>100</v>
      </c>
      <c r="P12" s="78" t="str">
        <f t="shared" ref="P12:P21" si="2">IF($F12=O12,"CUMPLE",IF($F12&lt;O12,"MENOR","MAYOR"))</f>
        <v>MENOR</v>
      </c>
      <c r="R12" s="78" t="s">
        <v>910</v>
      </c>
      <c r="S12" s="3" t="b">
        <f>IF(P22="CUMPLE",IF(P34="CUMPLE",IF(P56="CUMPLE",IF(P74="CUMPLE",IF(P76="CUMPLE", TRUE,FALSE)))))</f>
        <v>0</v>
      </c>
    </row>
    <row r="13" spans="1:21" ht="30" x14ac:dyDescent="0.25">
      <c r="A13" s="281" t="s">
        <v>707</v>
      </c>
      <c r="B13" s="259" t="s">
        <v>177</v>
      </c>
      <c r="C13" s="50" t="s">
        <v>706</v>
      </c>
      <c r="D13" s="50" t="s">
        <v>717</v>
      </c>
      <c r="E13" s="50" t="s">
        <v>1097</v>
      </c>
      <c r="F13" s="109">
        <f>VLOOKUP(E13,ADMINISTRATIVAS!$B$13:$L$76,11,FALSE)</f>
        <v>100</v>
      </c>
      <c r="G13" s="71">
        <v>20</v>
      </c>
      <c r="H13" s="70" t="str">
        <f>IF(F13=G13,"CUMPLE",IF(F13&lt;G13,"MENOR","MAYOR"))</f>
        <v>MAYOR</v>
      </c>
      <c r="I13" s="73">
        <v>40</v>
      </c>
      <c r="J13" s="73" t="str">
        <f>IF($F13=I13,"CUMPLE",IF($F13&lt;I13,"MENOR","MAYOR"))</f>
        <v>MAYOR</v>
      </c>
      <c r="K13" s="80">
        <v>60</v>
      </c>
      <c r="L13" s="76" t="str">
        <f t="shared" si="0"/>
        <v>MAYOR</v>
      </c>
      <c r="M13" s="77">
        <v>80</v>
      </c>
      <c r="N13" s="77" t="str">
        <f t="shared" si="1"/>
        <v>MAYOR</v>
      </c>
      <c r="O13" s="84">
        <v>100</v>
      </c>
      <c r="P13" s="78" t="str">
        <f t="shared" si="2"/>
        <v>CUMPLE</v>
      </c>
      <c r="R13" s="88" t="s">
        <v>911</v>
      </c>
      <c r="S13" s="3" t="b">
        <f>IF(N22="CUMPLE",IF(N34="CUMPLE",IF(N56="CUMPLE",IF(N74="CUMPLE", TRUE,FALSE))))</f>
        <v>0</v>
      </c>
    </row>
    <row r="14" spans="1:21" ht="165" x14ac:dyDescent="0.25">
      <c r="A14" s="281" t="s">
        <v>705</v>
      </c>
      <c r="B14" s="259" t="s">
        <v>177</v>
      </c>
      <c r="C14" s="49" t="s">
        <v>743</v>
      </c>
      <c r="D14" s="50" t="s">
        <v>717</v>
      </c>
      <c r="E14" s="50" t="s">
        <v>1086</v>
      </c>
      <c r="F14" s="109">
        <f>VLOOKUP(E14,ADMINISTRATIVAS!$B$13:$L$76,11,FALSE)</f>
        <v>80</v>
      </c>
      <c r="G14" s="71">
        <v>20</v>
      </c>
      <c r="H14" s="70" t="str">
        <f>IF(F14=G14,"CUMPLE",IF(F14&lt;G14,"MENOR","MAYOR"))</f>
        <v>MAYOR</v>
      </c>
      <c r="I14" s="73">
        <v>40</v>
      </c>
      <c r="J14" s="73" t="str">
        <f>IF($F14=I14,"CUMPLE",IF($F14&lt;I14,"MENOR","MAYOR"))</f>
        <v>MAYOR</v>
      </c>
      <c r="K14" s="80">
        <v>60</v>
      </c>
      <c r="L14" s="76" t="str">
        <f t="shared" si="0"/>
        <v>MAYOR</v>
      </c>
      <c r="M14" s="77">
        <v>80</v>
      </c>
      <c r="N14" s="77" t="str">
        <f t="shared" si="1"/>
        <v>CUMPLE</v>
      </c>
      <c r="O14" s="84">
        <v>100</v>
      </c>
      <c r="P14" s="78" t="str">
        <f t="shared" si="2"/>
        <v>MENOR</v>
      </c>
      <c r="R14" s="76" t="s">
        <v>912</v>
      </c>
      <c r="S14" s="3" t="b">
        <f>IF(L22="CUMPLE",IF(L34="CUMPLE",IF(L56="CUMPLE",TRUE,FALSE)))</f>
        <v>1</v>
      </c>
    </row>
    <row r="15" spans="1:21" ht="27.75" customHeight="1" x14ac:dyDescent="0.25">
      <c r="A15" s="586" t="s">
        <v>704</v>
      </c>
      <c r="B15" s="587" t="s">
        <v>177</v>
      </c>
      <c r="C15" s="589" t="s">
        <v>703</v>
      </c>
      <c r="D15" s="49" t="s">
        <v>195</v>
      </c>
      <c r="E15" s="49" t="s">
        <v>210</v>
      </c>
      <c r="F15" s="109">
        <f>VLOOKUP(E15,PHVA!$B$16:$K$39,10,FALSE)</f>
        <v>100</v>
      </c>
      <c r="G15" s="71">
        <v>20</v>
      </c>
      <c r="H15" s="70" t="str">
        <f t="shared" ref="H15:H20" si="3">IF(F15=G15,"CUMPLE",IF(F15&lt;G15,"MENOR","MAYOR"))</f>
        <v>MAYOR</v>
      </c>
      <c r="I15" s="73">
        <v>40</v>
      </c>
      <c r="J15" s="73" t="str">
        <f t="shared" ref="J15:J25" si="4">IF($F15=I15,"CUMPLE",IF($F15&lt;I15,"MENOR","MAYOR"))</f>
        <v>MAYOR</v>
      </c>
      <c r="K15" s="80">
        <v>60</v>
      </c>
      <c r="L15" s="76" t="str">
        <f t="shared" si="0"/>
        <v>MAYOR</v>
      </c>
      <c r="M15" s="77">
        <v>80</v>
      </c>
      <c r="N15" s="77" t="str">
        <f t="shared" si="1"/>
        <v>MAYOR</v>
      </c>
      <c r="O15" s="84">
        <v>100</v>
      </c>
      <c r="P15" s="78" t="str">
        <f t="shared" si="2"/>
        <v>CUMPLE</v>
      </c>
      <c r="R15" s="73" t="s">
        <v>908</v>
      </c>
      <c r="S15" s="3" t="b">
        <f>IF(J22="CUMPLE",IF(J34="CUMPLE",TRUE,FALSE))</f>
        <v>1</v>
      </c>
    </row>
    <row r="16" spans="1:21" ht="27.75" customHeight="1" x14ac:dyDescent="0.25">
      <c r="A16" s="586"/>
      <c r="B16" s="587"/>
      <c r="C16" s="589"/>
      <c r="D16" s="50" t="s">
        <v>717</v>
      </c>
      <c r="E16" s="49" t="s">
        <v>1072</v>
      </c>
      <c r="F16" s="109">
        <f>VLOOKUP(E16,ADMINISTRATIVAS!$B$13:$L$76,11,FALSE)</f>
        <v>80</v>
      </c>
      <c r="G16" s="71">
        <v>20</v>
      </c>
      <c r="H16" s="70" t="str">
        <f>IF(F16=G16,"CUMPLE",IF(F16&lt;G16,"MENOR","MAYOR"))</f>
        <v>MAYOR</v>
      </c>
      <c r="I16" s="73">
        <v>40</v>
      </c>
      <c r="J16" s="73" t="str">
        <f>IF($F16=I16,"CUMPLE",IF($F16&lt;I16,"MENOR","MAYOR"))</f>
        <v>MAYOR</v>
      </c>
      <c r="K16" s="80">
        <v>60</v>
      </c>
      <c r="L16" s="76" t="str">
        <f t="shared" si="0"/>
        <v>MAYOR</v>
      </c>
      <c r="M16" s="77">
        <v>80</v>
      </c>
      <c r="N16" s="77" t="str">
        <f t="shared" si="1"/>
        <v>CUMPLE</v>
      </c>
      <c r="O16" s="84">
        <v>100</v>
      </c>
      <c r="P16" s="78" t="str">
        <f t="shared" si="2"/>
        <v>MENOR</v>
      </c>
      <c r="R16" s="89" t="s">
        <v>907</v>
      </c>
      <c r="S16" s="3" t="b">
        <f>IF(H22="CUMPLE",TRUE,FALSE)</f>
        <v>1</v>
      </c>
    </row>
    <row r="17" spans="1:19" ht="15.75" thickBot="1" x14ac:dyDescent="0.3">
      <c r="A17" s="586"/>
      <c r="B17" s="587"/>
      <c r="C17" s="589"/>
      <c r="D17" s="49" t="s">
        <v>195</v>
      </c>
      <c r="E17" s="49" t="s">
        <v>219</v>
      </c>
      <c r="F17" s="109">
        <f>VLOOKUP(E17,PHVA!$B$16:$K$39,10,FALSE)</f>
        <v>80</v>
      </c>
      <c r="G17" s="71">
        <v>20</v>
      </c>
      <c r="H17" s="70" t="str">
        <f t="shared" si="3"/>
        <v>MAYOR</v>
      </c>
      <c r="I17" s="73">
        <v>40</v>
      </c>
      <c r="J17" s="73" t="str">
        <f t="shared" si="4"/>
        <v>MAYOR</v>
      </c>
      <c r="K17" s="80">
        <v>60</v>
      </c>
      <c r="L17" s="76" t="str">
        <f t="shared" si="0"/>
        <v>MAYOR</v>
      </c>
      <c r="M17" s="77">
        <v>80</v>
      </c>
      <c r="N17" s="77" t="str">
        <f t="shared" si="1"/>
        <v>CUMPLE</v>
      </c>
      <c r="O17" s="84">
        <v>100</v>
      </c>
      <c r="P17" s="78" t="str">
        <f t="shared" si="2"/>
        <v>MENOR</v>
      </c>
    </row>
    <row r="18" spans="1:19" ht="74.25" customHeight="1" thickTop="1" thickBot="1" x14ac:dyDescent="0.3">
      <c r="A18" s="282" t="s">
        <v>702</v>
      </c>
      <c r="B18" s="283" t="s">
        <v>244</v>
      </c>
      <c r="C18" s="56" t="s">
        <v>725</v>
      </c>
      <c r="D18" s="56" t="s">
        <v>719</v>
      </c>
      <c r="E18" s="56" t="s">
        <v>702</v>
      </c>
      <c r="F18" s="370">
        <v>60</v>
      </c>
      <c r="G18" s="72">
        <v>20</v>
      </c>
      <c r="H18" s="75" t="str">
        <f t="shared" si="3"/>
        <v>MAYOR</v>
      </c>
      <c r="I18" s="74">
        <v>40</v>
      </c>
      <c r="J18" s="74" t="str">
        <f t="shared" si="4"/>
        <v>MAYOR</v>
      </c>
      <c r="K18" s="374">
        <v>60</v>
      </c>
      <c r="L18" s="374" t="str">
        <f t="shared" si="0"/>
        <v>CUMPLE</v>
      </c>
      <c r="M18" s="371">
        <v>80</v>
      </c>
      <c r="N18" s="371" t="str">
        <f t="shared" si="1"/>
        <v>MENOR</v>
      </c>
      <c r="O18" s="85">
        <v>100</v>
      </c>
      <c r="P18" s="85" t="str">
        <f t="shared" si="2"/>
        <v>MENOR</v>
      </c>
      <c r="R18" s="90" t="s">
        <v>915</v>
      </c>
      <c r="S18" s="90" t="str">
        <f>IF($S$12=TRUE,"OPTIMIZADO",IF($S$13=TRUE,"GESTIONADO CUANTITATIVAMENTE",IF($S$14=TRUE,"DEFINIDO",IF($S$15=TRUE,"GESTIONADO",IF($S$16=TRUE,"INICIAL","NO ALCANZA NIVEL INICIAL")))))</f>
        <v>DEFINIDO</v>
      </c>
    </row>
    <row r="19" spans="1:19" ht="105.75" thickTop="1" x14ac:dyDescent="0.25">
      <c r="A19" s="281" t="s">
        <v>758</v>
      </c>
      <c r="B19" s="259" t="s">
        <v>177</v>
      </c>
      <c r="C19" s="49" t="s">
        <v>744</v>
      </c>
      <c r="D19" s="50" t="s">
        <v>717</v>
      </c>
      <c r="E19" s="49" t="s">
        <v>1072</v>
      </c>
      <c r="F19" s="109">
        <f>VLOOKUP(E19,ADMINISTRATIVAS!$B$13:$L$76,11,FALSE)</f>
        <v>80</v>
      </c>
      <c r="G19" s="71">
        <v>20</v>
      </c>
      <c r="H19" s="70" t="str">
        <f>IF(F19=G19,"CUMPLE",IF(F19&lt;G19,"MENOR","MAYOR"))</f>
        <v>MAYOR</v>
      </c>
      <c r="I19" s="73">
        <v>40</v>
      </c>
      <c r="J19" s="73" t="str">
        <f>IF($F19=I19,"CUMPLE",IF($F19&lt;I19,"MENOR","MAYOR"))</f>
        <v>MAYOR</v>
      </c>
      <c r="K19" s="80">
        <v>60</v>
      </c>
      <c r="L19" s="76" t="str">
        <f t="shared" si="0"/>
        <v>MAYOR</v>
      </c>
      <c r="M19" s="77">
        <v>80</v>
      </c>
      <c r="N19" s="77" t="str">
        <f t="shared" si="1"/>
        <v>CUMPLE</v>
      </c>
      <c r="O19" s="84">
        <v>100</v>
      </c>
      <c r="P19" s="78" t="str">
        <f t="shared" si="2"/>
        <v>MENOR</v>
      </c>
    </row>
    <row r="20" spans="1:19" ht="63" customHeight="1" x14ac:dyDescent="0.25">
      <c r="A20" s="281" t="s">
        <v>701</v>
      </c>
      <c r="B20" s="259" t="s">
        <v>177</v>
      </c>
      <c r="C20" s="49" t="s">
        <v>700</v>
      </c>
      <c r="D20" s="49" t="s">
        <v>195</v>
      </c>
      <c r="E20" s="49" t="s">
        <v>210</v>
      </c>
      <c r="F20" s="109">
        <f>VLOOKUP(E20,PHVA!$B$16:$K$39,10,FALSE)</f>
        <v>100</v>
      </c>
      <c r="G20" s="71">
        <v>60</v>
      </c>
      <c r="H20" s="70" t="str">
        <f t="shared" si="3"/>
        <v>MAYOR</v>
      </c>
      <c r="I20" s="73">
        <v>60</v>
      </c>
      <c r="J20" s="73" t="str">
        <f t="shared" si="4"/>
        <v>MAYOR</v>
      </c>
      <c r="K20" s="80">
        <v>60</v>
      </c>
      <c r="L20" s="76" t="str">
        <f t="shared" si="0"/>
        <v>MAYOR</v>
      </c>
      <c r="M20" s="77">
        <v>80</v>
      </c>
      <c r="N20" s="77" t="str">
        <f t="shared" si="1"/>
        <v>MAYOR</v>
      </c>
      <c r="O20" s="84">
        <v>100</v>
      </c>
      <c r="P20" s="78" t="str">
        <f t="shared" si="2"/>
        <v>CUMPLE</v>
      </c>
    </row>
    <row r="21" spans="1:19" ht="36.75" customHeight="1" x14ac:dyDescent="0.25">
      <c r="A21" s="281" t="s">
        <v>699</v>
      </c>
      <c r="B21" s="259" t="s">
        <v>177</v>
      </c>
      <c r="C21" s="49" t="s">
        <v>698</v>
      </c>
      <c r="D21" s="49" t="s">
        <v>720</v>
      </c>
      <c r="E21" s="94" t="s">
        <v>992</v>
      </c>
      <c r="F21" s="109">
        <f>VLOOKUP(E21,TECNICAS!$A$13:$K$117,11)</f>
        <v>80</v>
      </c>
      <c r="G21" s="71">
        <v>20</v>
      </c>
      <c r="H21" s="70" t="str">
        <f>IF(F21=G21,"CUMPLE",IF(F21&lt;G21,"MENOR","MAYOR"))</f>
        <v>MAYOR</v>
      </c>
      <c r="I21" s="73">
        <v>40</v>
      </c>
      <c r="J21" s="73" t="str">
        <f>IF($F21=I21,"CUMPLE",IF($F21&lt;I21,"MENOR","MAYOR"))</f>
        <v>MAYOR</v>
      </c>
      <c r="K21" s="80">
        <v>60</v>
      </c>
      <c r="L21" s="76" t="str">
        <f t="shared" si="0"/>
        <v>MAYOR</v>
      </c>
      <c r="M21" s="77">
        <v>60</v>
      </c>
      <c r="N21" s="77" t="str">
        <f t="shared" si="1"/>
        <v>MAYOR</v>
      </c>
      <c r="O21" s="84">
        <v>80</v>
      </c>
      <c r="P21" s="78" t="str">
        <f t="shared" si="2"/>
        <v>CUMPLE</v>
      </c>
    </row>
    <row r="22" spans="1:19" ht="27.75" customHeight="1" x14ac:dyDescent="0.25">
      <c r="A22" s="284" t="s">
        <v>792</v>
      </c>
      <c r="B22" s="58"/>
      <c r="C22" s="52"/>
      <c r="D22" s="52"/>
      <c r="E22" s="52"/>
      <c r="F22" s="110">
        <f>SUM(F12:F21)</f>
        <v>840</v>
      </c>
      <c r="G22" s="57">
        <f>SUM(G12:G21)</f>
        <v>260</v>
      </c>
      <c r="H22" s="58" t="str">
        <f>IFERROR(VLOOKUP("MENOR",H12:H21,1,FALSE),"CUMPLE")</f>
        <v>CUMPLE</v>
      </c>
      <c r="I22" s="57">
        <f>SUM(I12:I21)</f>
        <v>440</v>
      </c>
      <c r="J22" s="58" t="str">
        <f>IFERROR(VLOOKUP("MENOR",J12:J21,1,FALSE),"CUMPLE")</f>
        <v>CUMPLE</v>
      </c>
      <c r="K22" s="57">
        <f>SUM(K12:K21)</f>
        <v>600</v>
      </c>
      <c r="L22" s="375" t="str">
        <f>IFERROR(VLOOKUP("MENOR",L12:L21,1,FALSE),"CUMPLE")</f>
        <v>CUMPLE</v>
      </c>
      <c r="M22" s="57">
        <f>SUM(M12:M21)</f>
        <v>780</v>
      </c>
      <c r="N22" s="58" t="str">
        <f>IFERROR(VLOOKUP("MENOR",N12:N21,1,FALSE),"CUMPLE")</f>
        <v>MENOR</v>
      </c>
      <c r="O22" s="57">
        <f>SUM(O12:O21)</f>
        <v>980</v>
      </c>
      <c r="P22" s="58" t="str">
        <f>IFERROR(VLOOKUP("MENOR",P12:P21,1,FALSE),"CUMPLE")</f>
        <v>MENOR</v>
      </c>
    </row>
    <row r="23" spans="1:19" ht="30" x14ac:dyDescent="0.25">
      <c r="A23" s="282" t="s">
        <v>697</v>
      </c>
      <c r="B23" s="283" t="s">
        <v>244</v>
      </c>
      <c r="C23" s="56" t="s">
        <v>726</v>
      </c>
      <c r="D23" s="56" t="s">
        <v>719</v>
      </c>
      <c r="E23" s="56" t="s">
        <v>697</v>
      </c>
      <c r="F23" s="369">
        <v>60</v>
      </c>
      <c r="G23" s="72" t="s">
        <v>0</v>
      </c>
      <c r="H23" s="72" t="s">
        <v>0</v>
      </c>
      <c r="I23" s="74">
        <v>40</v>
      </c>
      <c r="J23" s="73" t="str">
        <f t="shared" si="4"/>
        <v>MAYOR</v>
      </c>
      <c r="K23" s="81">
        <v>60</v>
      </c>
      <c r="L23" s="81" t="str">
        <f>IF($F23=K23,"CUMPLE",IF($F23&lt;K23,"MENOR","MAYOR"))</f>
        <v>CUMPLE</v>
      </c>
      <c r="M23" s="82">
        <v>80</v>
      </c>
      <c r="N23" s="82" t="str">
        <f>IF($F23=M23,"CUMPLE",IF($F23&lt;M23,"MENOR","MAYOR"))</f>
        <v>MENOR</v>
      </c>
      <c r="O23" s="86">
        <v>100</v>
      </c>
      <c r="P23" s="85" t="str">
        <f>IF($F23=O23,"CUMPLE",IF($F23&lt;O23,"MENOR","MAYOR"))</f>
        <v>MENOR</v>
      </c>
    </row>
    <row r="24" spans="1:19" ht="30.75" customHeight="1" x14ac:dyDescent="0.25">
      <c r="A24" s="282" t="s">
        <v>728</v>
      </c>
      <c r="B24" s="283" t="s">
        <v>177</v>
      </c>
      <c r="C24" s="56" t="s">
        <v>727</v>
      </c>
      <c r="D24" s="56" t="s">
        <v>719</v>
      </c>
      <c r="E24" s="56" t="s">
        <v>697</v>
      </c>
      <c r="F24" s="69">
        <v>100</v>
      </c>
      <c r="G24" s="72" t="s">
        <v>0</v>
      </c>
      <c r="H24" s="72" t="s">
        <v>0</v>
      </c>
      <c r="I24" s="74">
        <v>60</v>
      </c>
      <c r="J24" s="73" t="str">
        <f t="shared" si="4"/>
        <v>MAYOR</v>
      </c>
      <c r="K24" s="81">
        <v>60</v>
      </c>
      <c r="L24" s="81" t="str">
        <f>IF($F24=K24,"CUMPLE",IF($F24&lt;K24,"MENOR","MAYOR"))</f>
        <v>MAYOR</v>
      </c>
      <c r="M24" s="82">
        <v>80</v>
      </c>
      <c r="N24" s="82" t="str">
        <f>IF($F24=M24,"CUMPLE",IF($F24&lt;M24,"MENOR","MAYOR"))</f>
        <v>MAYOR</v>
      </c>
      <c r="O24" s="86">
        <v>100</v>
      </c>
      <c r="P24" s="85" t="str">
        <f>IF($F24=O24,"CUMPLE",IF($F24&lt;O24,"MENOR","MAYOR"))</f>
        <v>CUMPLE</v>
      </c>
    </row>
    <row r="25" spans="1:19" ht="30" x14ac:dyDescent="0.25">
      <c r="A25" s="281" t="s">
        <v>729</v>
      </c>
      <c r="B25" s="259" t="s">
        <v>177</v>
      </c>
      <c r="C25" s="49" t="s">
        <v>1267</v>
      </c>
      <c r="D25" s="49" t="s">
        <v>195</v>
      </c>
      <c r="E25" s="50" t="s">
        <v>735</v>
      </c>
      <c r="F25" s="109">
        <f>VLOOKUP(E25,PHVA!$B$16:$K$39,10,FALSE)</f>
        <v>80</v>
      </c>
      <c r="G25" s="71" t="s">
        <v>0</v>
      </c>
      <c r="H25" s="71" t="s">
        <v>0</v>
      </c>
      <c r="I25" s="73">
        <v>40</v>
      </c>
      <c r="J25" s="73" t="str">
        <f t="shared" si="4"/>
        <v>MAYOR</v>
      </c>
      <c r="K25" s="76">
        <v>60</v>
      </c>
      <c r="L25" s="76" t="str">
        <f>IF($F25=K25,"CUMPLE",IF($F25&lt;K25,"MENOR","MAYOR"))</f>
        <v>MAYOR</v>
      </c>
      <c r="M25" s="77">
        <v>80</v>
      </c>
      <c r="N25" s="77" t="str">
        <f>IF($F25=M25,"CUMPLE",IF($F25&lt;M25,"MENOR","MAYOR"))</f>
        <v>CUMPLE</v>
      </c>
      <c r="O25" s="84">
        <v>100</v>
      </c>
      <c r="P25" s="78" t="str">
        <f>IF($F25=O25,"CUMPLE",IF($F25&lt;O25,"MENOR","MAYOR"))</f>
        <v>MENOR</v>
      </c>
    </row>
    <row r="26" spans="1:19" ht="90" x14ac:dyDescent="0.25">
      <c r="A26" s="281" t="s">
        <v>730</v>
      </c>
      <c r="B26" s="259" t="s">
        <v>177</v>
      </c>
      <c r="C26" s="258" t="s">
        <v>753</v>
      </c>
      <c r="D26" s="49" t="s">
        <v>720</v>
      </c>
      <c r="E26" s="95" t="s">
        <v>993</v>
      </c>
      <c r="F26" s="109">
        <f>VLOOKUP(E26,TECNICAS!$A$13:$K$117,11)</f>
        <v>100</v>
      </c>
      <c r="G26" s="71" t="s">
        <v>0</v>
      </c>
      <c r="H26" s="71" t="s">
        <v>0</v>
      </c>
      <c r="I26" s="73">
        <v>40</v>
      </c>
      <c r="J26" s="73" t="str">
        <f t="shared" ref="J26:J33" si="5">IF($F26=I26,"CUMPLE",IF($F26&lt;I26,"MENOR","MAYOR"))</f>
        <v>MAYOR</v>
      </c>
      <c r="K26" s="76">
        <v>60</v>
      </c>
      <c r="L26" s="76" t="str">
        <f t="shared" ref="L26:L33" si="6">IF($F26=K26,"CUMPLE",IF($F26&lt;K26,"MENOR","MAYOR"))</f>
        <v>MAYOR</v>
      </c>
      <c r="M26" s="77">
        <v>80</v>
      </c>
      <c r="N26" s="77" t="str">
        <f t="shared" ref="N26:N33" si="7">IF($F26=M26,"CUMPLE",IF($F26&lt;M26,"MENOR","MAYOR"))</f>
        <v>MAYOR</v>
      </c>
      <c r="O26" s="84">
        <v>100</v>
      </c>
      <c r="P26" s="78" t="str">
        <f t="shared" ref="P26:P33" si="8">IF($F26=O26,"CUMPLE",IF($F26&lt;O26,"MENOR","MAYOR"))</f>
        <v>CUMPLE</v>
      </c>
    </row>
    <row r="27" spans="1:19" ht="120" x14ac:dyDescent="0.25">
      <c r="A27" s="281" t="s">
        <v>731</v>
      </c>
      <c r="B27" s="259" t="s">
        <v>177</v>
      </c>
      <c r="C27" s="49" t="s">
        <v>745</v>
      </c>
      <c r="D27" s="50" t="s">
        <v>717</v>
      </c>
      <c r="E27" s="50" t="s">
        <v>1091</v>
      </c>
      <c r="F27" s="109">
        <f>VLOOKUP(E27,ADMINISTRATIVAS!$B$13:$L$76,11,FALSE)</f>
        <v>90</v>
      </c>
      <c r="G27" s="71" t="s">
        <v>0</v>
      </c>
      <c r="H27" s="71" t="s">
        <v>0</v>
      </c>
      <c r="I27" s="73">
        <v>40</v>
      </c>
      <c r="J27" s="73" t="str">
        <f t="shared" si="5"/>
        <v>MAYOR</v>
      </c>
      <c r="K27" s="76">
        <v>60</v>
      </c>
      <c r="L27" s="76" t="str">
        <f t="shared" si="6"/>
        <v>MAYOR</v>
      </c>
      <c r="M27" s="77">
        <v>80</v>
      </c>
      <c r="N27" s="77" t="str">
        <f t="shared" si="7"/>
        <v>MAYOR</v>
      </c>
      <c r="O27" s="84">
        <v>100</v>
      </c>
      <c r="P27" s="78" t="str">
        <f t="shared" si="8"/>
        <v>MENOR</v>
      </c>
    </row>
    <row r="28" spans="1:19" ht="135" x14ac:dyDescent="0.25">
      <c r="A28" s="281" t="s">
        <v>732</v>
      </c>
      <c r="B28" s="259" t="s">
        <v>177</v>
      </c>
      <c r="C28" s="49" t="s">
        <v>752</v>
      </c>
      <c r="D28" s="50" t="s">
        <v>717</v>
      </c>
      <c r="E28" s="107" t="s">
        <v>1106</v>
      </c>
      <c r="F28" s="109">
        <f>VLOOKUP(E28,ADMINISTRATIVAS!$B$13:$L$76,11,FALSE)</f>
        <v>100</v>
      </c>
      <c r="G28" s="71" t="s">
        <v>0</v>
      </c>
      <c r="H28" s="71" t="s">
        <v>0</v>
      </c>
      <c r="I28" s="73">
        <v>40</v>
      </c>
      <c r="J28" s="73" t="str">
        <f t="shared" si="5"/>
        <v>MAYOR</v>
      </c>
      <c r="K28" s="76">
        <v>60</v>
      </c>
      <c r="L28" s="76" t="str">
        <f t="shared" si="6"/>
        <v>MAYOR</v>
      </c>
      <c r="M28" s="77">
        <v>80</v>
      </c>
      <c r="N28" s="77" t="str">
        <f t="shared" si="7"/>
        <v>MAYOR</v>
      </c>
      <c r="O28" s="84">
        <v>100</v>
      </c>
      <c r="P28" s="78" t="str">
        <f t="shared" si="8"/>
        <v>CUMPLE</v>
      </c>
    </row>
    <row r="29" spans="1:19" ht="30" x14ac:dyDescent="0.25">
      <c r="A29" s="281" t="s">
        <v>733</v>
      </c>
      <c r="B29" s="259" t="s">
        <v>177</v>
      </c>
      <c r="C29" s="49" t="s">
        <v>734</v>
      </c>
      <c r="D29" s="50" t="s">
        <v>717</v>
      </c>
      <c r="E29" s="107" t="s">
        <v>1074</v>
      </c>
      <c r="F29" s="109">
        <f>VLOOKUP(E29,ADMINISTRATIVAS!$B$13:$L$76,11,FALSE)</f>
        <v>80</v>
      </c>
      <c r="G29" s="71" t="s">
        <v>0</v>
      </c>
      <c r="H29" s="71" t="s">
        <v>0</v>
      </c>
      <c r="I29" s="73">
        <v>40</v>
      </c>
      <c r="J29" s="73" t="str">
        <f t="shared" si="5"/>
        <v>MAYOR</v>
      </c>
      <c r="K29" s="76">
        <v>60</v>
      </c>
      <c r="L29" s="76" t="str">
        <f t="shared" si="6"/>
        <v>MAYOR</v>
      </c>
      <c r="M29" s="77">
        <v>80</v>
      </c>
      <c r="N29" s="77" t="str">
        <f t="shared" si="7"/>
        <v>CUMPLE</v>
      </c>
      <c r="O29" s="84">
        <v>100</v>
      </c>
      <c r="P29" s="78" t="str">
        <f t="shared" si="8"/>
        <v>MENOR</v>
      </c>
    </row>
    <row r="30" spans="1:19" ht="27.75" customHeight="1" x14ac:dyDescent="0.25">
      <c r="A30" s="281" t="s">
        <v>754</v>
      </c>
      <c r="B30" s="259" t="s">
        <v>177</v>
      </c>
      <c r="C30" s="49" t="s">
        <v>736</v>
      </c>
      <c r="D30" s="50" t="s">
        <v>717</v>
      </c>
      <c r="E30" s="107" t="s">
        <v>1080</v>
      </c>
      <c r="F30" s="109">
        <f>VLOOKUP(E30,ADMINISTRATIVAS!$B$13:$L$76,11,FALSE)</f>
        <v>80</v>
      </c>
      <c r="G30" s="71" t="s">
        <v>0</v>
      </c>
      <c r="H30" s="71" t="s">
        <v>0</v>
      </c>
      <c r="I30" s="73">
        <v>40</v>
      </c>
      <c r="J30" s="73" t="str">
        <f t="shared" si="5"/>
        <v>MAYOR</v>
      </c>
      <c r="K30" s="76">
        <v>60</v>
      </c>
      <c r="L30" s="76" t="str">
        <f t="shared" si="6"/>
        <v>MAYOR</v>
      </c>
      <c r="M30" s="77">
        <v>80</v>
      </c>
      <c r="N30" s="77" t="str">
        <f t="shared" si="7"/>
        <v>CUMPLE</v>
      </c>
      <c r="O30" s="84">
        <v>100</v>
      </c>
      <c r="P30" s="78" t="str">
        <f t="shared" si="8"/>
        <v>MENOR</v>
      </c>
    </row>
    <row r="31" spans="1:19" ht="27.75" customHeight="1" x14ac:dyDescent="0.25">
      <c r="A31" s="281" t="s">
        <v>755</v>
      </c>
      <c r="B31" s="259" t="s">
        <v>177</v>
      </c>
      <c r="C31" s="49" t="s">
        <v>204</v>
      </c>
      <c r="D31" s="49" t="s">
        <v>720</v>
      </c>
      <c r="E31" s="95" t="s">
        <v>981</v>
      </c>
      <c r="F31" s="109">
        <f>VLOOKUP(E31,TECNICAS!$A$13:$K$117,11)</f>
        <v>80</v>
      </c>
      <c r="G31" s="71" t="s">
        <v>0</v>
      </c>
      <c r="H31" s="71" t="s">
        <v>0</v>
      </c>
      <c r="I31" s="73">
        <v>40</v>
      </c>
      <c r="J31" s="73" t="str">
        <f t="shared" si="5"/>
        <v>MAYOR</v>
      </c>
      <c r="K31" s="76">
        <v>60</v>
      </c>
      <c r="L31" s="76" t="str">
        <f t="shared" si="6"/>
        <v>MAYOR</v>
      </c>
      <c r="M31" s="77">
        <v>80</v>
      </c>
      <c r="N31" s="77" t="str">
        <f t="shared" si="7"/>
        <v>CUMPLE</v>
      </c>
      <c r="O31" s="84">
        <v>100</v>
      </c>
      <c r="P31" s="78" t="str">
        <f t="shared" si="8"/>
        <v>MENOR</v>
      </c>
    </row>
    <row r="32" spans="1:19" ht="27.75" customHeight="1" x14ac:dyDescent="0.25">
      <c r="A32" s="281" t="s">
        <v>756</v>
      </c>
      <c r="B32" s="259" t="s">
        <v>177</v>
      </c>
      <c r="C32" s="49" t="s">
        <v>737</v>
      </c>
      <c r="D32" s="49" t="s">
        <v>720</v>
      </c>
      <c r="E32" s="95" t="s">
        <v>982</v>
      </c>
      <c r="F32" s="109">
        <f>VLOOKUP(E32,TECNICAS!$A$13:$K$117,11)</f>
        <v>80</v>
      </c>
      <c r="G32" s="71" t="s">
        <v>0</v>
      </c>
      <c r="H32" s="71" t="s">
        <v>0</v>
      </c>
      <c r="I32" s="73">
        <v>40</v>
      </c>
      <c r="J32" s="73" t="str">
        <f t="shared" si="5"/>
        <v>MAYOR</v>
      </c>
      <c r="K32" s="76">
        <v>60</v>
      </c>
      <c r="L32" s="76" t="str">
        <f t="shared" si="6"/>
        <v>MAYOR</v>
      </c>
      <c r="M32" s="77">
        <v>80</v>
      </c>
      <c r="N32" s="77" t="str">
        <f t="shared" si="7"/>
        <v>CUMPLE</v>
      </c>
      <c r="O32" s="84">
        <v>100</v>
      </c>
      <c r="P32" s="78" t="str">
        <f t="shared" si="8"/>
        <v>MENOR</v>
      </c>
    </row>
    <row r="33" spans="1:16" ht="27.75" customHeight="1" x14ac:dyDescent="0.25">
      <c r="A33" s="281" t="s">
        <v>738</v>
      </c>
      <c r="B33" s="259" t="s">
        <v>177</v>
      </c>
      <c r="C33" s="49" t="s">
        <v>205</v>
      </c>
      <c r="D33" s="49" t="s">
        <v>720</v>
      </c>
      <c r="E33" s="95" t="s">
        <v>983</v>
      </c>
      <c r="F33" s="109">
        <f>VLOOKUP(E33,TECNICAS!$A$13:$K$117,11)</f>
        <v>70</v>
      </c>
      <c r="G33" s="71" t="s">
        <v>0</v>
      </c>
      <c r="H33" s="71" t="s">
        <v>0</v>
      </c>
      <c r="I33" s="73">
        <v>40</v>
      </c>
      <c r="J33" s="73" t="str">
        <f t="shared" si="5"/>
        <v>MAYOR</v>
      </c>
      <c r="K33" s="76">
        <v>60</v>
      </c>
      <c r="L33" s="76" t="str">
        <f t="shared" si="6"/>
        <v>MAYOR</v>
      </c>
      <c r="M33" s="77">
        <v>80</v>
      </c>
      <c r="N33" s="373" t="str">
        <f t="shared" si="7"/>
        <v>MENOR</v>
      </c>
      <c r="O33" s="84">
        <v>100</v>
      </c>
      <c r="P33" s="78" t="str">
        <f t="shared" si="8"/>
        <v>MENOR</v>
      </c>
    </row>
    <row r="34" spans="1:16" ht="27.75" customHeight="1" x14ac:dyDescent="0.25">
      <c r="A34" s="284" t="s">
        <v>793</v>
      </c>
      <c r="B34" s="58"/>
      <c r="C34" s="52"/>
      <c r="D34" s="52"/>
      <c r="E34" s="53"/>
      <c r="F34" s="240">
        <f>SUM(F23:F33)</f>
        <v>920</v>
      </c>
      <c r="G34" s="58">
        <f>SUM(G23:G33)</f>
        <v>0</v>
      </c>
      <c r="H34" s="53"/>
      <c r="I34" s="58">
        <f>SUM(I23:I33)</f>
        <v>460</v>
      </c>
      <c r="J34" s="58" t="str">
        <f>IFERROR(VLOOKUP("MENOR",J23:J33,1,FALSE),"CUMPLE")</f>
        <v>CUMPLE</v>
      </c>
      <c r="K34" s="58">
        <f>SUM(K23:K33)</f>
        <v>660</v>
      </c>
      <c r="L34" s="58" t="str">
        <f>IFERROR(VLOOKUP("MENOR",L23:L33,1,FALSE),"CUMPLE")</f>
        <v>CUMPLE</v>
      </c>
      <c r="M34" s="58">
        <f>SUM(M23:M33)</f>
        <v>880</v>
      </c>
      <c r="N34" s="58" t="str">
        <f>IFERROR(VLOOKUP("MENOR",N23:N33,1,FALSE),"CUMPLE")</f>
        <v>MENOR</v>
      </c>
      <c r="O34" s="58">
        <f>SUM(O23:O33)</f>
        <v>1100</v>
      </c>
      <c r="P34" s="58" t="str">
        <f>IFERROR(VLOOKUP("MENOR",P23:P33,1,FALSE),"CUMPLE")</f>
        <v>MENOR</v>
      </c>
    </row>
    <row r="35" spans="1:16" ht="27.75" customHeight="1" x14ac:dyDescent="0.25">
      <c r="A35" s="281" t="s">
        <v>757</v>
      </c>
      <c r="B35" s="259" t="s">
        <v>177</v>
      </c>
      <c r="C35" s="49" t="s">
        <v>749</v>
      </c>
      <c r="D35" s="50" t="s">
        <v>717</v>
      </c>
      <c r="E35" s="50" t="s">
        <v>1083</v>
      </c>
      <c r="F35" s="109">
        <f>VLOOKUP(E35,ADMINISTRATIVAS!$B$13:$L$76,11,FALSE)</f>
        <v>90</v>
      </c>
      <c r="G35" s="71" t="s">
        <v>0</v>
      </c>
      <c r="H35" s="71" t="s">
        <v>0</v>
      </c>
      <c r="I35" s="73" t="s">
        <v>0</v>
      </c>
      <c r="J35" s="73" t="s">
        <v>0</v>
      </c>
      <c r="K35" s="76">
        <v>60</v>
      </c>
      <c r="L35" s="76" t="str">
        <f t="shared" ref="L35:L54" si="9">IF($F35=K35,"CUMPLE",IF($F35&lt;K35,"MENOR","MAYOR"))</f>
        <v>MAYOR</v>
      </c>
      <c r="M35" s="83">
        <v>80</v>
      </c>
      <c r="N35" s="77" t="str">
        <f t="shared" ref="N35:N54" si="10">IF($F35=M35,"CUMPLE",IF($F35&lt;M35,"MENOR","MAYOR"))</f>
        <v>MAYOR</v>
      </c>
      <c r="O35" s="84">
        <v>100</v>
      </c>
      <c r="P35" s="78" t="str">
        <f t="shared" ref="P35:P54" si="11">IF($F35=O35,"CUMPLE",IF($F35&lt;O35,"MENOR","MAYOR"))</f>
        <v>MENOR</v>
      </c>
    </row>
    <row r="36" spans="1:16" ht="27.75" customHeight="1" x14ac:dyDescent="0.25">
      <c r="A36" s="281" t="s">
        <v>739</v>
      </c>
      <c r="B36" s="259" t="s">
        <v>177</v>
      </c>
      <c r="C36" s="49" t="s">
        <v>750</v>
      </c>
      <c r="D36" s="50" t="s">
        <v>717</v>
      </c>
      <c r="E36" s="50" t="s">
        <v>1084</v>
      </c>
      <c r="F36" s="109">
        <f>VLOOKUP(E36,ADMINISTRATIVAS!$B$13:$L$76,11,FALSE)</f>
        <v>87</v>
      </c>
      <c r="G36" s="71" t="s">
        <v>0</v>
      </c>
      <c r="H36" s="71" t="s">
        <v>0</v>
      </c>
      <c r="I36" s="73" t="s">
        <v>0</v>
      </c>
      <c r="J36" s="73" t="s">
        <v>0</v>
      </c>
      <c r="K36" s="76">
        <v>60</v>
      </c>
      <c r="L36" s="76" t="str">
        <f t="shared" si="9"/>
        <v>MAYOR</v>
      </c>
      <c r="M36" s="83">
        <v>80</v>
      </c>
      <c r="N36" s="77" t="str">
        <f t="shared" si="10"/>
        <v>MAYOR</v>
      </c>
      <c r="O36" s="84">
        <v>100</v>
      </c>
      <c r="P36" s="78" t="str">
        <f t="shared" si="11"/>
        <v>MENOR</v>
      </c>
    </row>
    <row r="37" spans="1:16" ht="30" x14ac:dyDescent="0.25">
      <c r="A37" s="281" t="s">
        <v>740</v>
      </c>
      <c r="B37" s="259" t="s">
        <v>177</v>
      </c>
      <c r="C37" s="49" t="s">
        <v>751</v>
      </c>
      <c r="D37" s="50" t="s">
        <v>717</v>
      </c>
      <c r="E37" s="50" t="s">
        <v>1088</v>
      </c>
      <c r="F37" s="109">
        <f>VLOOKUP(E37,ADMINISTRATIVAS!$B$13:$L$76,11,FALSE)</f>
        <v>80</v>
      </c>
      <c r="G37" s="71" t="s">
        <v>0</v>
      </c>
      <c r="H37" s="71" t="s">
        <v>0</v>
      </c>
      <c r="I37" s="73" t="s">
        <v>0</v>
      </c>
      <c r="J37" s="73" t="s">
        <v>0</v>
      </c>
      <c r="K37" s="76">
        <v>60</v>
      </c>
      <c r="L37" s="76" t="str">
        <f t="shared" si="9"/>
        <v>MAYOR</v>
      </c>
      <c r="M37" s="83">
        <v>80</v>
      </c>
      <c r="N37" s="77" t="str">
        <f t="shared" si="10"/>
        <v>CUMPLE</v>
      </c>
      <c r="O37" s="84">
        <v>100</v>
      </c>
      <c r="P37" s="78" t="str">
        <f t="shared" si="11"/>
        <v>MENOR</v>
      </c>
    </row>
    <row r="38" spans="1:16" ht="27.75" customHeight="1" x14ac:dyDescent="0.25">
      <c r="A38" s="281" t="s">
        <v>741</v>
      </c>
      <c r="B38" s="259" t="s">
        <v>177</v>
      </c>
      <c r="C38" s="49" t="s">
        <v>761</v>
      </c>
      <c r="D38" s="49" t="s">
        <v>720</v>
      </c>
      <c r="E38" s="108" t="s">
        <v>945</v>
      </c>
      <c r="F38" s="109">
        <f>VLOOKUP(E38,TECNICAS!$A$13:$K$117,11)</f>
        <v>90</v>
      </c>
      <c r="G38" s="71" t="s">
        <v>0</v>
      </c>
      <c r="H38" s="71" t="s">
        <v>0</v>
      </c>
      <c r="I38" s="73" t="s">
        <v>0</v>
      </c>
      <c r="J38" s="73" t="s">
        <v>0</v>
      </c>
      <c r="K38" s="76">
        <v>60</v>
      </c>
      <c r="L38" s="76" t="str">
        <f t="shared" si="9"/>
        <v>MAYOR</v>
      </c>
      <c r="M38" s="83">
        <v>80</v>
      </c>
      <c r="N38" s="77" t="str">
        <f t="shared" si="10"/>
        <v>MAYOR</v>
      </c>
      <c r="O38" s="84">
        <v>100</v>
      </c>
      <c r="P38" s="78" t="str">
        <f t="shared" si="11"/>
        <v>MENOR</v>
      </c>
    </row>
    <row r="39" spans="1:16" ht="27.75" customHeight="1" x14ac:dyDescent="0.25">
      <c r="A39" s="281" t="s">
        <v>746</v>
      </c>
      <c r="B39" s="259" t="s">
        <v>177</v>
      </c>
      <c r="C39" s="49" t="s">
        <v>762</v>
      </c>
      <c r="D39" s="49" t="s">
        <v>720</v>
      </c>
      <c r="E39" s="95" t="s">
        <v>953</v>
      </c>
      <c r="F39" s="109">
        <f>VLOOKUP(E39,TECNICAS!$A$13:$K$117,11)</f>
        <v>80</v>
      </c>
      <c r="G39" s="71" t="s">
        <v>0</v>
      </c>
      <c r="H39" s="71" t="s">
        <v>0</v>
      </c>
      <c r="I39" s="73" t="s">
        <v>0</v>
      </c>
      <c r="J39" s="73" t="s">
        <v>0</v>
      </c>
      <c r="K39" s="76">
        <v>60</v>
      </c>
      <c r="L39" s="76" t="str">
        <f t="shared" si="9"/>
        <v>MAYOR</v>
      </c>
      <c r="M39" s="83">
        <v>80</v>
      </c>
      <c r="N39" s="77" t="str">
        <f t="shared" si="10"/>
        <v>CUMPLE</v>
      </c>
      <c r="O39" s="84">
        <v>100</v>
      </c>
      <c r="P39" s="78" t="str">
        <f t="shared" si="11"/>
        <v>MENOR</v>
      </c>
    </row>
    <row r="40" spans="1:16" ht="27.75" customHeight="1" x14ac:dyDescent="0.25">
      <c r="A40" s="281" t="s">
        <v>747</v>
      </c>
      <c r="B40" s="259" t="s">
        <v>177</v>
      </c>
      <c r="C40" s="49" t="s">
        <v>763</v>
      </c>
      <c r="D40" s="49" t="s">
        <v>720</v>
      </c>
      <c r="E40" s="95" t="s">
        <v>1126</v>
      </c>
      <c r="F40" s="109">
        <f>VLOOKUP(E40,TECNICAS!$A$13:$K$117,11)</f>
        <v>80</v>
      </c>
      <c r="G40" s="71" t="s">
        <v>0</v>
      </c>
      <c r="H40" s="71" t="s">
        <v>0</v>
      </c>
      <c r="I40" s="73" t="s">
        <v>0</v>
      </c>
      <c r="J40" s="73" t="s">
        <v>0</v>
      </c>
      <c r="K40" s="76">
        <v>60</v>
      </c>
      <c r="L40" s="76" t="str">
        <f t="shared" si="9"/>
        <v>MAYOR</v>
      </c>
      <c r="M40" s="83">
        <v>80</v>
      </c>
      <c r="N40" s="77" t="str">
        <f t="shared" si="10"/>
        <v>CUMPLE</v>
      </c>
      <c r="O40" s="84">
        <v>100</v>
      </c>
      <c r="P40" s="78" t="str">
        <f t="shared" si="11"/>
        <v>MENOR</v>
      </c>
    </row>
    <row r="41" spans="1:16" ht="27.75" customHeight="1" x14ac:dyDescent="0.25">
      <c r="A41" s="281" t="s">
        <v>748</v>
      </c>
      <c r="B41" s="259" t="s">
        <v>177</v>
      </c>
      <c r="C41" s="49" t="s">
        <v>764</v>
      </c>
      <c r="D41" s="49" t="s">
        <v>720</v>
      </c>
      <c r="E41" s="95" t="s">
        <v>980</v>
      </c>
      <c r="F41" s="109">
        <f>VLOOKUP(E41,TECNICAS!$A$13:$K$117,11)</f>
        <v>73</v>
      </c>
      <c r="G41" s="71" t="s">
        <v>0</v>
      </c>
      <c r="H41" s="71" t="s">
        <v>0</v>
      </c>
      <c r="I41" s="73" t="s">
        <v>0</v>
      </c>
      <c r="J41" s="73" t="s">
        <v>0</v>
      </c>
      <c r="K41" s="76">
        <v>60</v>
      </c>
      <c r="L41" s="76" t="str">
        <f t="shared" si="9"/>
        <v>MAYOR</v>
      </c>
      <c r="M41" s="372">
        <v>80</v>
      </c>
      <c r="N41" s="373" t="str">
        <f t="shared" si="10"/>
        <v>MENOR</v>
      </c>
      <c r="O41" s="84">
        <v>100</v>
      </c>
      <c r="P41" s="78" t="str">
        <f t="shared" si="11"/>
        <v>MENOR</v>
      </c>
    </row>
    <row r="42" spans="1:16" ht="27.75" customHeight="1" x14ac:dyDescent="0.25">
      <c r="A42" s="281" t="s">
        <v>767</v>
      </c>
      <c r="B42" s="259" t="s">
        <v>177</v>
      </c>
      <c r="C42" s="49" t="s">
        <v>765</v>
      </c>
      <c r="D42" s="49" t="s">
        <v>720</v>
      </c>
      <c r="E42" s="95" t="s">
        <v>984</v>
      </c>
      <c r="F42" s="109">
        <f>VLOOKUP(E42,TECNICAS!$A$13:$K$117,11)</f>
        <v>75</v>
      </c>
      <c r="G42" s="71" t="s">
        <v>0</v>
      </c>
      <c r="H42" s="71" t="s">
        <v>0</v>
      </c>
      <c r="I42" s="73" t="s">
        <v>0</v>
      </c>
      <c r="J42" s="73" t="s">
        <v>0</v>
      </c>
      <c r="K42" s="76">
        <v>60</v>
      </c>
      <c r="L42" s="76" t="str">
        <f t="shared" si="9"/>
        <v>MAYOR</v>
      </c>
      <c r="M42" s="372">
        <v>80</v>
      </c>
      <c r="N42" s="373" t="str">
        <f t="shared" si="10"/>
        <v>MENOR</v>
      </c>
      <c r="O42" s="84">
        <v>100</v>
      </c>
      <c r="P42" s="78" t="str">
        <f t="shared" si="11"/>
        <v>MENOR</v>
      </c>
    </row>
    <row r="43" spans="1:16" ht="27.75" customHeight="1" x14ac:dyDescent="0.25">
      <c r="A43" s="281" t="s">
        <v>768</v>
      </c>
      <c r="B43" s="259" t="s">
        <v>177</v>
      </c>
      <c r="C43" s="49" t="s">
        <v>766</v>
      </c>
      <c r="D43" s="49" t="s">
        <v>720</v>
      </c>
      <c r="E43" s="95" t="s">
        <v>971</v>
      </c>
      <c r="F43" s="109">
        <f>VLOOKUP(E43,TECNICAS!$A$13:$K$117,11)</f>
        <v>60</v>
      </c>
      <c r="G43" s="71" t="s">
        <v>0</v>
      </c>
      <c r="H43" s="71" t="s">
        <v>0</v>
      </c>
      <c r="I43" s="73" t="s">
        <v>0</v>
      </c>
      <c r="J43" s="73" t="s">
        <v>0</v>
      </c>
      <c r="K43" s="76">
        <v>60</v>
      </c>
      <c r="L43" s="76" t="str">
        <f t="shared" si="9"/>
        <v>CUMPLE</v>
      </c>
      <c r="M43" s="372">
        <v>80</v>
      </c>
      <c r="N43" s="373" t="str">
        <f t="shared" si="10"/>
        <v>MENOR</v>
      </c>
      <c r="O43" s="84">
        <v>100</v>
      </c>
      <c r="P43" s="78" t="str">
        <f t="shared" si="11"/>
        <v>MENOR</v>
      </c>
    </row>
    <row r="44" spans="1:16" ht="27.75" customHeight="1" x14ac:dyDescent="0.25">
      <c r="A44" s="281" t="s">
        <v>772</v>
      </c>
      <c r="B44" s="259" t="s">
        <v>177</v>
      </c>
      <c r="C44" s="49" t="s">
        <v>770</v>
      </c>
      <c r="D44" s="49" t="s">
        <v>720</v>
      </c>
      <c r="E44" s="95" t="s">
        <v>988</v>
      </c>
      <c r="F44" s="109">
        <f>VLOOKUP(E44,TECNICAS!$A$13:$K$117,11)</f>
        <v>80</v>
      </c>
      <c r="G44" s="71" t="s">
        <v>0</v>
      </c>
      <c r="H44" s="71" t="s">
        <v>0</v>
      </c>
      <c r="I44" s="73" t="s">
        <v>0</v>
      </c>
      <c r="J44" s="73" t="s">
        <v>0</v>
      </c>
      <c r="K44" s="76">
        <v>60</v>
      </c>
      <c r="L44" s="76" t="str">
        <f t="shared" si="9"/>
        <v>MAYOR</v>
      </c>
      <c r="M44" s="83">
        <v>80</v>
      </c>
      <c r="N44" s="77" t="str">
        <f t="shared" si="10"/>
        <v>CUMPLE</v>
      </c>
      <c r="O44" s="84">
        <v>100</v>
      </c>
      <c r="P44" s="78" t="str">
        <f t="shared" si="11"/>
        <v>MENOR</v>
      </c>
    </row>
    <row r="45" spans="1:16" ht="27.75" customHeight="1" x14ac:dyDescent="0.25">
      <c r="A45" s="281" t="s">
        <v>773</v>
      </c>
      <c r="B45" s="259" t="s">
        <v>177</v>
      </c>
      <c r="C45" s="49" t="s">
        <v>771</v>
      </c>
      <c r="D45" s="49" t="s">
        <v>720</v>
      </c>
      <c r="E45" s="95" t="s">
        <v>973</v>
      </c>
      <c r="F45" s="109">
        <f>VLOOKUP(E45,TECNICAS!$A$13:$K$117,11)</f>
        <v>65</v>
      </c>
      <c r="G45" s="71" t="s">
        <v>0</v>
      </c>
      <c r="H45" s="71" t="s">
        <v>0</v>
      </c>
      <c r="I45" s="73" t="s">
        <v>0</v>
      </c>
      <c r="J45" s="73" t="s">
        <v>0</v>
      </c>
      <c r="K45" s="76">
        <v>60</v>
      </c>
      <c r="L45" s="76" t="str">
        <f t="shared" si="9"/>
        <v>MAYOR</v>
      </c>
      <c r="M45" s="83">
        <v>80</v>
      </c>
      <c r="N45" s="77" t="str">
        <f t="shared" si="10"/>
        <v>MENOR</v>
      </c>
      <c r="O45" s="84">
        <v>100</v>
      </c>
      <c r="P45" s="78" t="str">
        <f t="shared" si="11"/>
        <v>MENOR</v>
      </c>
    </row>
    <row r="46" spans="1:16" ht="27.75" customHeight="1" x14ac:dyDescent="0.25">
      <c r="A46" s="281" t="s">
        <v>774</v>
      </c>
      <c r="B46" s="259" t="s">
        <v>177</v>
      </c>
      <c r="C46" s="49" t="s">
        <v>785</v>
      </c>
      <c r="D46" s="49" t="s">
        <v>720</v>
      </c>
      <c r="E46" s="95" t="s">
        <v>989</v>
      </c>
      <c r="F46" s="109">
        <f>VLOOKUP(E46,TECNICAS!$A$13:$K$117,11)</f>
        <v>60</v>
      </c>
      <c r="G46" s="71" t="s">
        <v>0</v>
      </c>
      <c r="H46" s="71" t="s">
        <v>0</v>
      </c>
      <c r="I46" s="73" t="s">
        <v>0</v>
      </c>
      <c r="J46" s="73" t="s">
        <v>0</v>
      </c>
      <c r="K46" s="76">
        <v>60</v>
      </c>
      <c r="L46" s="76" t="str">
        <f t="shared" si="9"/>
        <v>CUMPLE</v>
      </c>
      <c r="M46" s="83">
        <v>80</v>
      </c>
      <c r="N46" s="77" t="str">
        <f t="shared" si="10"/>
        <v>MENOR</v>
      </c>
      <c r="O46" s="84">
        <v>100</v>
      </c>
      <c r="P46" s="78" t="str">
        <f t="shared" si="11"/>
        <v>MENOR</v>
      </c>
    </row>
    <row r="47" spans="1:16" ht="27.75" customHeight="1" x14ac:dyDescent="0.25">
      <c r="A47" s="281" t="s">
        <v>775</v>
      </c>
      <c r="B47" s="259" t="s">
        <v>177</v>
      </c>
      <c r="C47" s="49" t="s">
        <v>784</v>
      </c>
      <c r="D47" s="49" t="s">
        <v>720</v>
      </c>
      <c r="E47" s="95" t="s">
        <v>990</v>
      </c>
      <c r="F47" s="109">
        <f>VLOOKUP(E47,TECNICAS!$A$13:$K$117,11)</f>
        <v>67</v>
      </c>
      <c r="G47" s="71" t="s">
        <v>0</v>
      </c>
      <c r="H47" s="71" t="s">
        <v>0</v>
      </c>
      <c r="I47" s="73" t="s">
        <v>0</v>
      </c>
      <c r="J47" s="73" t="s">
        <v>0</v>
      </c>
      <c r="K47" s="76">
        <v>60</v>
      </c>
      <c r="L47" s="76" t="str">
        <f t="shared" si="9"/>
        <v>MAYOR</v>
      </c>
      <c r="M47" s="83">
        <v>80</v>
      </c>
      <c r="N47" s="77" t="str">
        <f t="shared" si="10"/>
        <v>MENOR</v>
      </c>
      <c r="O47" s="84">
        <v>100</v>
      </c>
      <c r="P47" s="78" t="str">
        <f t="shared" si="11"/>
        <v>MENOR</v>
      </c>
    </row>
    <row r="48" spans="1:16" ht="27.75" customHeight="1" x14ac:dyDescent="0.25">
      <c r="A48" s="281" t="s">
        <v>776</v>
      </c>
      <c r="B48" s="259" t="s">
        <v>177</v>
      </c>
      <c r="C48" s="49" t="s">
        <v>783</v>
      </c>
      <c r="D48" s="49" t="s">
        <v>720</v>
      </c>
      <c r="E48" s="95" t="s">
        <v>991</v>
      </c>
      <c r="F48" s="109">
        <f>VLOOKUP(E48,TECNICAS!$A$13:$K$117,11)</f>
        <v>80</v>
      </c>
      <c r="G48" s="71" t="s">
        <v>0</v>
      </c>
      <c r="H48" s="71" t="s">
        <v>0</v>
      </c>
      <c r="I48" s="73" t="s">
        <v>0</v>
      </c>
      <c r="J48" s="73" t="s">
        <v>0</v>
      </c>
      <c r="K48" s="76">
        <v>60</v>
      </c>
      <c r="L48" s="76" t="str">
        <f t="shared" si="9"/>
        <v>MAYOR</v>
      </c>
      <c r="M48" s="83">
        <v>80</v>
      </c>
      <c r="N48" s="77" t="str">
        <f t="shared" si="10"/>
        <v>CUMPLE</v>
      </c>
      <c r="O48" s="84">
        <v>100</v>
      </c>
      <c r="P48" s="78" t="str">
        <f t="shared" si="11"/>
        <v>MENOR</v>
      </c>
    </row>
    <row r="49" spans="1:16" ht="30" x14ac:dyDescent="0.25">
      <c r="A49" s="281" t="s">
        <v>777</v>
      </c>
      <c r="B49" s="259" t="s">
        <v>177</v>
      </c>
      <c r="C49" s="49" t="s">
        <v>786</v>
      </c>
      <c r="D49" s="49" t="s">
        <v>720</v>
      </c>
      <c r="E49" s="95" t="s">
        <v>993</v>
      </c>
      <c r="F49" s="109">
        <f>VLOOKUP(E49,TECNICAS!$A$13:$K$117,11)</f>
        <v>100</v>
      </c>
      <c r="G49" s="71" t="s">
        <v>0</v>
      </c>
      <c r="H49" s="71" t="s">
        <v>0</v>
      </c>
      <c r="I49" s="73" t="s">
        <v>0</v>
      </c>
      <c r="J49" s="73" t="s">
        <v>0</v>
      </c>
      <c r="K49" s="76">
        <v>60</v>
      </c>
      <c r="L49" s="76" t="str">
        <f t="shared" si="9"/>
        <v>MAYOR</v>
      </c>
      <c r="M49" s="83">
        <v>80</v>
      </c>
      <c r="N49" s="77" t="str">
        <f t="shared" si="10"/>
        <v>MAYOR</v>
      </c>
      <c r="O49" s="84">
        <v>100</v>
      </c>
      <c r="P49" s="78" t="str">
        <f t="shared" si="11"/>
        <v>CUMPLE</v>
      </c>
    </row>
    <row r="50" spans="1:16" ht="30" x14ac:dyDescent="0.25">
      <c r="A50" s="281" t="s">
        <v>778</v>
      </c>
      <c r="B50" s="259" t="s">
        <v>177</v>
      </c>
      <c r="C50" s="49" t="s">
        <v>788</v>
      </c>
      <c r="D50" s="49" t="s">
        <v>720</v>
      </c>
      <c r="E50" s="95" t="s">
        <v>994</v>
      </c>
      <c r="F50" s="109">
        <f>VLOOKUP(E50,TECNICAS!$A$13:$K$117,11)</f>
        <v>80</v>
      </c>
      <c r="G50" s="71" t="s">
        <v>0</v>
      </c>
      <c r="H50" s="71" t="s">
        <v>0</v>
      </c>
      <c r="I50" s="73" t="s">
        <v>0</v>
      </c>
      <c r="J50" s="73" t="s">
        <v>0</v>
      </c>
      <c r="K50" s="76">
        <v>60</v>
      </c>
      <c r="L50" s="76" t="str">
        <f t="shared" si="9"/>
        <v>MAYOR</v>
      </c>
      <c r="M50" s="83">
        <v>80</v>
      </c>
      <c r="N50" s="77" t="str">
        <f t="shared" si="10"/>
        <v>CUMPLE</v>
      </c>
      <c r="O50" s="84">
        <v>100</v>
      </c>
      <c r="P50" s="78" t="str">
        <f t="shared" si="11"/>
        <v>MENOR</v>
      </c>
    </row>
    <row r="51" spans="1:16" ht="30" x14ac:dyDescent="0.25">
      <c r="A51" s="281" t="s">
        <v>779</v>
      </c>
      <c r="B51" s="259" t="s">
        <v>177</v>
      </c>
      <c r="C51" s="49" t="s">
        <v>789</v>
      </c>
      <c r="D51" s="49" t="s">
        <v>720</v>
      </c>
      <c r="E51" s="95" t="s">
        <v>995</v>
      </c>
      <c r="F51" s="109">
        <f>VLOOKUP(E51,TECNICAS!$A$13:$K$117,11)</f>
        <v>80</v>
      </c>
      <c r="G51" s="71" t="s">
        <v>0</v>
      </c>
      <c r="H51" s="71" t="s">
        <v>0</v>
      </c>
      <c r="I51" s="73" t="s">
        <v>0</v>
      </c>
      <c r="J51" s="73" t="s">
        <v>0</v>
      </c>
      <c r="K51" s="76">
        <v>60</v>
      </c>
      <c r="L51" s="76" t="str">
        <f t="shared" si="9"/>
        <v>MAYOR</v>
      </c>
      <c r="M51" s="83">
        <v>80</v>
      </c>
      <c r="N51" s="77" t="str">
        <f t="shared" si="10"/>
        <v>CUMPLE</v>
      </c>
      <c r="O51" s="84">
        <v>100</v>
      </c>
      <c r="P51" s="78" t="str">
        <f t="shared" si="11"/>
        <v>MENOR</v>
      </c>
    </row>
    <row r="52" spans="1:16" ht="27.75" customHeight="1" x14ac:dyDescent="0.25">
      <c r="A52" s="281" t="s">
        <v>780</v>
      </c>
      <c r="B52" s="259" t="s">
        <v>177</v>
      </c>
      <c r="C52" s="49" t="s">
        <v>794</v>
      </c>
      <c r="D52" s="49" t="s">
        <v>717</v>
      </c>
      <c r="E52" s="50" t="s">
        <v>1107</v>
      </c>
      <c r="F52" s="109">
        <f>VLOOKUP(E52,ADMINISTRATIVAS!$B$13:$L$76,11,FALSE)</f>
        <v>100</v>
      </c>
      <c r="G52" s="71" t="s">
        <v>0</v>
      </c>
      <c r="H52" s="71" t="s">
        <v>0</v>
      </c>
      <c r="I52" s="73" t="s">
        <v>0</v>
      </c>
      <c r="J52" s="73" t="s">
        <v>0</v>
      </c>
      <c r="K52" s="76">
        <v>60</v>
      </c>
      <c r="L52" s="76" t="str">
        <f t="shared" si="9"/>
        <v>MAYOR</v>
      </c>
      <c r="M52" s="83">
        <v>80</v>
      </c>
      <c r="N52" s="77" t="str">
        <f t="shared" si="10"/>
        <v>MAYOR</v>
      </c>
      <c r="O52" s="84">
        <v>100</v>
      </c>
      <c r="P52" s="78" t="str">
        <f t="shared" si="11"/>
        <v>CUMPLE</v>
      </c>
    </row>
    <row r="53" spans="1:16" ht="27.75" customHeight="1" x14ac:dyDescent="0.25">
      <c r="A53" s="281" t="s">
        <v>781</v>
      </c>
      <c r="B53" s="145" t="s">
        <v>200</v>
      </c>
      <c r="C53" s="93" t="s">
        <v>790</v>
      </c>
      <c r="D53" s="49" t="s">
        <v>717</v>
      </c>
      <c r="E53" s="50" t="s">
        <v>1108</v>
      </c>
      <c r="F53" s="109">
        <f>VLOOKUP(E53,ADMINISTRATIVAS!$B$13:$L$76,11,FALSE)</f>
        <v>80</v>
      </c>
      <c r="G53" s="71" t="s">
        <v>0</v>
      </c>
      <c r="H53" s="71" t="s">
        <v>0</v>
      </c>
      <c r="I53" s="73" t="s">
        <v>0</v>
      </c>
      <c r="J53" s="73" t="s">
        <v>0</v>
      </c>
      <c r="K53" s="76">
        <v>60</v>
      </c>
      <c r="L53" s="76" t="str">
        <f t="shared" si="9"/>
        <v>MAYOR</v>
      </c>
      <c r="M53" s="83">
        <v>80</v>
      </c>
      <c r="N53" s="77" t="str">
        <f t="shared" si="10"/>
        <v>CUMPLE</v>
      </c>
      <c r="O53" s="84">
        <v>100</v>
      </c>
      <c r="P53" s="78" t="str">
        <f t="shared" si="11"/>
        <v>MENOR</v>
      </c>
    </row>
    <row r="54" spans="1:16" ht="27.75" customHeight="1" x14ac:dyDescent="0.25">
      <c r="A54" s="281" t="s">
        <v>782</v>
      </c>
      <c r="B54" s="145" t="s">
        <v>200</v>
      </c>
      <c r="C54" s="93" t="s">
        <v>791</v>
      </c>
      <c r="D54" s="49" t="s">
        <v>717</v>
      </c>
      <c r="E54" s="50" t="s">
        <v>1109</v>
      </c>
      <c r="F54" s="109">
        <f>VLOOKUP(E54,ADMINISTRATIVAS!$B$13:$L$76,11,FALSE)</f>
        <v>80</v>
      </c>
      <c r="G54" s="71" t="s">
        <v>0</v>
      </c>
      <c r="H54" s="71" t="s">
        <v>0</v>
      </c>
      <c r="I54" s="73" t="s">
        <v>0</v>
      </c>
      <c r="J54" s="73" t="s">
        <v>0</v>
      </c>
      <c r="K54" s="76">
        <v>60</v>
      </c>
      <c r="L54" s="76" t="str">
        <f t="shared" si="9"/>
        <v>MAYOR</v>
      </c>
      <c r="M54" s="83">
        <v>80</v>
      </c>
      <c r="N54" s="77" t="str">
        <f t="shared" si="10"/>
        <v>CUMPLE</v>
      </c>
      <c r="O54" s="84">
        <v>100</v>
      </c>
      <c r="P54" s="78" t="str">
        <f t="shared" si="11"/>
        <v>MENOR</v>
      </c>
    </row>
    <row r="55" spans="1:16" ht="30" x14ac:dyDescent="0.25">
      <c r="A55" s="281" t="s">
        <v>796</v>
      </c>
      <c r="B55" s="259" t="s">
        <v>177</v>
      </c>
      <c r="C55" s="49" t="s">
        <v>760</v>
      </c>
      <c r="D55" s="50" t="s">
        <v>195</v>
      </c>
      <c r="E55" s="50" t="s">
        <v>229</v>
      </c>
      <c r="F55" s="109">
        <f>VLOOKUP(E55,PHVA!$B$16:$K$39,10,FALSE)</f>
        <v>80</v>
      </c>
      <c r="G55" s="71" t="s">
        <v>0</v>
      </c>
      <c r="H55" s="71" t="s">
        <v>0</v>
      </c>
      <c r="I55" s="73" t="s">
        <v>0</v>
      </c>
      <c r="J55" s="73" t="s">
        <v>0</v>
      </c>
      <c r="K55" s="76">
        <v>60</v>
      </c>
      <c r="L55" s="76" t="str">
        <f>IF($F55=K55,"CUMPLE",IF($F55&lt;K55,"MENOR","MAYOR"))</f>
        <v>MAYOR</v>
      </c>
      <c r="M55" s="83">
        <v>80</v>
      </c>
      <c r="N55" s="77" t="str">
        <f>IF($F55=M55,"CUMPLE",IF($F55&lt;M55,"MENOR","MAYOR"))</f>
        <v>CUMPLE</v>
      </c>
      <c r="O55" s="84">
        <v>100</v>
      </c>
      <c r="P55" s="78" t="str">
        <f>IF($F55=O55,"CUMPLE",IF($F55&lt;O55,"MENOR","MAYOR"))</f>
        <v>MENOR</v>
      </c>
    </row>
    <row r="56" spans="1:16" ht="27.75" customHeight="1" x14ac:dyDescent="0.25">
      <c r="A56" s="284" t="s">
        <v>795</v>
      </c>
      <c r="B56" s="58"/>
      <c r="C56" s="52"/>
      <c r="D56" s="52"/>
      <c r="E56" s="53"/>
      <c r="F56" s="110">
        <f>SUM(F45:F55)</f>
        <v>872</v>
      </c>
      <c r="G56" s="58">
        <f>SUM(G45:G55)</f>
        <v>0</v>
      </c>
      <c r="H56" s="58"/>
      <c r="I56" s="58">
        <f>SUM(I45:I55)</f>
        <v>0</v>
      </c>
      <c r="J56" s="58"/>
      <c r="K56" s="58">
        <f>SUM(K45:K55)</f>
        <v>660</v>
      </c>
      <c r="L56" s="58" t="str">
        <f>IFERROR(VLOOKUP("MENOR",L35:L55,1,FALSE),"CUMPLE")</f>
        <v>CUMPLE</v>
      </c>
      <c r="M56" s="58">
        <f>SUM(M45:M55)</f>
        <v>880</v>
      </c>
      <c r="N56" s="58" t="str">
        <f>IFERROR(VLOOKUP("MENOR",N35:N55,1,FALSE),"CUMPLE")</f>
        <v>MENOR</v>
      </c>
      <c r="O56" s="58">
        <f>SUM(O45:O55)</f>
        <v>1100</v>
      </c>
      <c r="P56" s="58" t="str">
        <f>IFERROR(VLOOKUP("MENOR",P35:P55,1,FALSE),"CUMPLE")</f>
        <v>MENOR</v>
      </c>
    </row>
    <row r="57" spans="1:16" ht="27.75" customHeight="1" x14ac:dyDescent="0.25">
      <c r="A57" s="586" t="s">
        <v>797</v>
      </c>
      <c r="B57" s="587" t="s">
        <v>177</v>
      </c>
      <c r="C57" s="588" t="s">
        <v>802</v>
      </c>
      <c r="D57" s="50" t="s">
        <v>195</v>
      </c>
      <c r="E57" s="51" t="s">
        <v>262</v>
      </c>
      <c r="F57" s="109">
        <f>VLOOKUP(E57,PHVA!$B$16:$K$39,10,FALSE)</f>
        <v>100</v>
      </c>
      <c r="G57" s="71" t="s">
        <v>0</v>
      </c>
      <c r="H57" s="71" t="s">
        <v>0</v>
      </c>
      <c r="I57" s="73" t="s">
        <v>0</v>
      </c>
      <c r="J57" s="73" t="s">
        <v>0</v>
      </c>
      <c r="K57" s="76" t="s">
        <v>0</v>
      </c>
      <c r="L57" s="76" t="s">
        <v>0</v>
      </c>
      <c r="M57" s="83">
        <v>60</v>
      </c>
      <c r="N57" s="77" t="str">
        <f t="shared" ref="N57:N66" si="12">IF($F57=M57,"CUMPLE",IF($F57&lt;M57,"MENOR","MAYOR"))</f>
        <v>MAYOR</v>
      </c>
      <c r="O57" s="84">
        <v>80</v>
      </c>
      <c r="P57" s="78" t="str">
        <f t="shared" ref="P57:P66" si="13">IF($F57=O57,"CUMPLE",IF($F57&lt;O57,"MENOR","MAYOR"))</f>
        <v>MAYOR</v>
      </c>
    </row>
    <row r="58" spans="1:16" ht="27.75" customHeight="1" x14ac:dyDescent="0.25">
      <c r="A58" s="586"/>
      <c r="B58" s="587"/>
      <c r="C58" s="588"/>
      <c r="D58" s="50" t="s">
        <v>195</v>
      </c>
      <c r="E58" s="51" t="s">
        <v>266</v>
      </c>
      <c r="F58" s="109">
        <f>VLOOKUP(E58,PHVA!$B$16:$K$39,10,FALSE)</f>
        <v>100</v>
      </c>
      <c r="G58" s="71" t="s">
        <v>0</v>
      </c>
      <c r="H58" s="71" t="s">
        <v>0</v>
      </c>
      <c r="I58" s="73" t="s">
        <v>0</v>
      </c>
      <c r="J58" s="73" t="s">
        <v>0</v>
      </c>
      <c r="K58" s="76" t="s">
        <v>0</v>
      </c>
      <c r="L58" s="76" t="s">
        <v>0</v>
      </c>
      <c r="M58" s="83">
        <v>40</v>
      </c>
      <c r="N58" s="77" t="str">
        <f t="shared" si="12"/>
        <v>MAYOR</v>
      </c>
      <c r="O58" s="84">
        <v>60</v>
      </c>
      <c r="P58" s="78" t="str">
        <f t="shared" si="13"/>
        <v>MAYOR</v>
      </c>
    </row>
    <row r="59" spans="1:16" ht="27.75" customHeight="1" x14ac:dyDescent="0.25">
      <c r="A59" s="586"/>
      <c r="B59" s="587"/>
      <c r="C59" s="588"/>
      <c r="D59" s="50" t="s">
        <v>195</v>
      </c>
      <c r="E59" s="51" t="s">
        <v>270</v>
      </c>
      <c r="F59" s="109">
        <f>VLOOKUP(E59,PHVA!$B$16:$K$39,10,FALSE)</f>
        <v>100</v>
      </c>
      <c r="G59" s="71" t="s">
        <v>0</v>
      </c>
      <c r="H59" s="71" t="s">
        <v>0</v>
      </c>
      <c r="I59" s="73" t="s">
        <v>0</v>
      </c>
      <c r="J59" s="73" t="s">
        <v>0</v>
      </c>
      <c r="K59" s="76" t="s">
        <v>0</v>
      </c>
      <c r="L59" s="76" t="s">
        <v>0</v>
      </c>
      <c r="M59" s="83">
        <v>40</v>
      </c>
      <c r="N59" s="77" t="str">
        <f t="shared" si="12"/>
        <v>MAYOR</v>
      </c>
      <c r="O59" s="84">
        <v>60</v>
      </c>
      <c r="P59" s="78" t="str">
        <f t="shared" si="13"/>
        <v>MAYOR</v>
      </c>
    </row>
    <row r="60" spans="1:16" ht="27.75" customHeight="1" x14ac:dyDescent="0.25">
      <c r="A60" s="586"/>
      <c r="B60" s="587"/>
      <c r="C60" s="588"/>
      <c r="D60" s="50" t="s">
        <v>195</v>
      </c>
      <c r="E60" s="51" t="s">
        <v>274</v>
      </c>
      <c r="F60" s="109">
        <f>VLOOKUP(E60,PHVA!$B$16:$K$39,10,FALSE)</f>
        <v>100</v>
      </c>
      <c r="G60" s="71" t="s">
        <v>0</v>
      </c>
      <c r="H60" s="71" t="s">
        <v>0</v>
      </c>
      <c r="I60" s="73" t="s">
        <v>0</v>
      </c>
      <c r="J60" s="73" t="s">
        <v>0</v>
      </c>
      <c r="K60" s="76" t="s">
        <v>0</v>
      </c>
      <c r="L60" s="76" t="s">
        <v>0</v>
      </c>
      <c r="M60" s="83">
        <v>40</v>
      </c>
      <c r="N60" s="77" t="str">
        <f t="shared" si="12"/>
        <v>MAYOR</v>
      </c>
      <c r="O60" s="84">
        <v>60</v>
      </c>
      <c r="P60" s="78" t="str">
        <f t="shared" si="13"/>
        <v>MAYOR</v>
      </c>
    </row>
    <row r="61" spans="1:16" ht="27.75" customHeight="1" x14ac:dyDescent="0.25">
      <c r="A61" s="586"/>
      <c r="B61" s="587"/>
      <c r="C61" s="588"/>
      <c r="D61" s="50" t="s">
        <v>195</v>
      </c>
      <c r="E61" s="51" t="s">
        <v>279</v>
      </c>
      <c r="F61" s="109">
        <f>VLOOKUP(E61,PHVA!$B$16:$K$39,10,FALSE)</f>
        <v>100</v>
      </c>
      <c r="G61" s="71" t="s">
        <v>0</v>
      </c>
      <c r="H61" s="71" t="s">
        <v>0</v>
      </c>
      <c r="I61" s="73" t="s">
        <v>0</v>
      </c>
      <c r="J61" s="73" t="s">
        <v>0</v>
      </c>
      <c r="K61" s="76" t="s">
        <v>0</v>
      </c>
      <c r="L61" s="76" t="s">
        <v>0</v>
      </c>
      <c r="M61" s="83">
        <v>40</v>
      </c>
      <c r="N61" s="77" t="str">
        <f t="shared" si="12"/>
        <v>MAYOR</v>
      </c>
      <c r="O61" s="84">
        <v>60</v>
      </c>
      <c r="P61" s="78" t="str">
        <f t="shared" si="13"/>
        <v>MAYOR</v>
      </c>
    </row>
    <row r="62" spans="1:16" ht="120" x14ac:dyDescent="0.25">
      <c r="A62" s="285" t="s">
        <v>798</v>
      </c>
      <c r="B62" s="259" t="s">
        <v>177</v>
      </c>
      <c r="C62" s="49" t="s">
        <v>807</v>
      </c>
      <c r="D62" s="49" t="s">
        <v>717</v>
      </c>
      <c r="E62" s="51" t="s">
        <v>1110</v>
      </c>
      <c r="F62" s="109">
        <f>VLOOKUP(E62,ADMINISTRATIVAS!$B$13:$L$76,11,FALSE)</f>
        <v>60</v>
      </c>
      <c r="G62" s="71" t="s">
        <v>0</v>
      </c>
      <c r="H62" s="71" t="s">
        <v>0</v>
      </c>
      <c r="I62" s="73" t="s">
        <v>0</v>
      </c>
      <c r="J62" s="73" t="s">
        <v>0</v>
      </c>
      <c r="K62" s="76" t="s">
        <v>0</v>
      </c>
      <c r="L62" s="76" t="s">
        <v>0</v>
      </c>
      <c r="M62" s="83">
        <v>40</v>
      </c>
      <c r="N62" s="77" t="str">
        <f t="shared" si="12"/>
        <v>MAYOR</v>
      </c>
      <c r="O62" s="84">
        <v>60</v>
      </c>
      <c r="P62" s="78" t="str">
        <f t="shared" si="13"/>
        <v>CUMPLE</v>
      </c>
    </row>
    <row r="63" spans="1:16" ht="60" x14ac:dyDescent="0.25">
      <c r="A63" s="285" t="s">
        <v>799</v>
      </c>
      <c r="B63" s="259" t="s">
        <v>177</v>
      </c>
      <c r="C63" s="49" t="s">
        <v>823</v>
      </c>
      <c r="D63" s="49" t="s">
        <v>720</v>
      </c>
      <c r="E63" s="95" t="s">
        <v>996</v>
      </c>
      <c r="F63" s="109">
        <f>VLOOKUP(E63,TECNICAS!$A$13:$K$117,11)</f>
        <v>80</v>
      </c>
      <c r="G63" s="71" t="s">
        <v>0</v>
      </c>
      <c r="H63" s="71" t="s">
        <v>0</v>
      </c>
      <c r="I63" s="73" t="s">
        <v>0</v>
      </c>
      <c r="J63" s="73" t="s">
        <v>0</v>
      </c>
      <c r="K63" s="76" t="s">
        <v>0</v>
      </c>
      <c r="L63" s="76" t="s">
        <v>0</v>
      </c>
      <c r="M63" s="83">
        <v>60</v>
      </c>
      <c r="N63" s="77" t="str">
        <f t="shared" si="12"/>
        <v>MAYOR</v>
      </c>
      <c r="O63" s="84">
        <v>80</v>
      </c>
      <c r="P63" s="78" t="str">
        <f t="shared" si="13"/>
        <v>CUMPLE</v>
      </c>
    </row>
    <row r="64" spans="1:16" ht="45" x14ac:dyDescent="0.25">
      <c r="A64" s="285" t="s">
        <v>800</v>
      </c>
      <c r="B64" s="259" t="s">
        <v>177</v>
      </c>
      <c r="C64" s="49" t="s">
        <v>803</v>
      </c>
      <c r="D64" s="49" t="s">
        <v>720</v>
      </c>
      <c r="E64" s="95" t="s">
        <v>977</v>
      </c>
      <c r="F64" s="109">
        <f>VLOOKUP(E64,TECNICAS!$A$13:$K$117,11)</f>
        <v>80</v>
      </c>
      <c r="G64" s="71" t="s">
        <v>0</v>
      </c>
      <c r="H64" s="71" t="s">
        <v>0</v>
      </c>
      <c r="I64" s="73" t="s">
        <v>0</v>
      </c>
      <c r="J64" s="73" t="s">
        <v>0</v>
      </c>
      <c r="K64" s="76" t="s">
        <v>0</v>
      </c>
      <c r="L64" s="76" t="s">
        <v>0</v>
      </c>
      <c r="M64" s="83">
        <v>60</v>
      </c>
      <c r="N64" s="77" t="str">
        <f t="shared" si="12"/>
        <v>MAYOR</v>
      </c>
      <c r="O64" s="84">
        <v>80</v>
      </c>
      <c r="P64" s="78" t="str">
        <f t="shared" si="13"/>
        <v>CUMPLE</v>
      </c>
    </row>
    <row r="65" spans="1:16" ht="27.75" customHeight="1" x14ac:dyDescent="0.25">
      <c r="A65" s="285" t="s">
        <v>801</v>
      </c>
      <c r="B65" s="259" t="s">
        <v>177</v>
      </c>
      <c r="C65" s="49" t="s">
        <v>804</v>
      </c>
      <c r="D65" s="49" t="s">
        <v>720</v>
      </c>
      <c r="E65" s="95" t="s">
        <v>985</v>
      </c>
      <c r="F65" s="109">
        <f>VLOOKUP(E65,TECNICAS!$A$13:$K$117,11)</f>
        <v>60</v>
      </c>
      <c r="G65" s="71" t="s">
        <v>0</v>
      </c>
      <c r="H65" s="71" t="s">
        <v>0</v>
      </c>
      <c r="I65" s="73" t="s">
        <v>0</v>
      </c>
      <c r="J65" s="73" t="s">
        <v>0</v>
      </c>
      <c r="K65" s="76" t="s">
        <v>0</v>
      </c>
      <c r="L65" s="76" t="s">
        <v>0</v>
      </c>
      <c r="M65" s="83">
        <v>60</v>
      </c>
      <c r="N65" s="77" t="str">
        <f t="shared" si="12"/>
        <v>CUMPLE</v>
      </c>
      <c r="O65" s="84">
        <v>80</v>
      </c>
      <c r="P65" s="78" t="str">
        <f t="shared" si="13"/>
        <v>MENOR</v>
      </c>
    </row>
    <row r="66" spans="1:16" ht="39.75" customHeight="1" x14ac:dyDescent="0.25">
      <c r="A66" s="285" t="s">
        <v>805</v>
      </c>
      <c r="B66" s="259" t="s">
        <v>177</v>
      </c>
      <c r="C66" s="49" t="s">
        <v>820</v>
      </c>
      <c r="D66" s="50" t="s">
        <v>195</v>
      </c>
      <c r="E66" s="51" t="s">
        <v>282</v>
      </c>
      <c r="F66" s="109">
        <f>VLOOKUP(E66,PHVA!$B$16:$K$39,10,FALSE)</f>
        <v>100</v>
      </c>
      <c r="G66" s="71" t="s">
        <v>0</v>
      </c>
      <c r="H66" s="71" t="s">
        <v>0</v>
      </c>
      <c r="I66" s="73" t="s">
        <v>0</v>
      </c>
      <c r="J66" s="73" t="s">
        <v>0</v>
      </c>
      <c r="K66" s="76" t="s">
        <v>0</v>
      </c>
      <c r="L66" s="76" t="s">
        <v>0</v>
      </c>
      <c r="M66" s="83">
        <v>60</v>
      </c>
      <c r="N66" s="77" t="str">
        <f t="shared" si="12"/>
        <v>MAYOR</v>
      </c>
      <c r="O66" s="84">
        <v>80</v>
      </c>
      <c r="P66" s="78" t="str">
        <f t="shared" si="13"/>
        <v>MAYOR</v>
      </c>
    </row>
    <row r="67" spans="1:16" ht="75" x14ac:dyDescent="0.25">
      <c r="A67" s="285" t="s">
        <v>806</v>
      </c>
      <c r="B67" s="259" t="s">
        <v>177</v>
      </c>
      <c r="C67" s="49" t="s">
        <v>822</v>
      </c>
      <c r="D67" s="49" t="s">
        <v>720</v>
      </c>
      <c r="E67" s="95" t="s">
        <v>997</v>
      </c>
      <c r="F67" s="109">
        <f>VLOOKUP(E67,TECNICAS!$A$13:$K$117,11)</f>
        <v>80</v>
      </c>
      <c r="G67" s="71" t="s">
        <v>0</v>
      </c>
      <c r="H67" s="71" t="s">
        <v>0</v>
      </c>
      <c r="I67" s="73" t="s">
        <v>0</v>
      </c>
      <c r="J67" s="73" t="s">
        <v>0</v>
      </c>
      <c r="K67" s="76" t="s">
        <v>0</v>
      </c>
      <c r="L67" s="76" t="s">
        <v>0</v>
      </c>
      <c r="M67" s="83">
        <v>60</v>
      </c>
      <c r="N67" s="77" t="str">
        <f t="shared" ref="N67:N73" si="14">IF($F67=M67,"CUMPLE",IF($F67&lt;M67,"MENOR","MAYOR"))</f>
        <v>MAYOR</v>
      </c>
      <c r="O67" s="84">
        <v>80</v>
      </c>
      <c r="P67" s="78" t="str">
        <f t="shared" ref="P67:P73" si="15">IF($F67=O67,"CUMPLE",IF($F67&lt;O67,"MENOR","MAYOR"))</f>
        <v>CUMPLE</v>
      </c>
    </row>
    <row r="68" spans="1:16" ht="27.75" customHeight="1" x14ac:dyDescent="0.25">
      <c r="A68" s="285" t="s">
        <v>813</v>
      </c>
      <c r="B68" s="259" t="s">
        <v>177</v>
      </c>
      <c r="C68" s="51" t="s">
        <v>808</v>
      </c>
      <c r="D68" s="49" t="s">
        <v>720</v>
      </c>
      <c r="E68" s="95" t="s">
        <v>948</v>
      </c>
      <c r="F68" s="109">
        <f>VLOOKUP(E68,TECNICAS!$A$13:$K$117,11)</f>
        <v>87</v>
      </c>
      <c r="G68" s="71" t="s">
        <v>0</v>
      </c>
      <c r="H68" s="71" t="s">
        <v>0</v>
      </c>
      <c r="I68" s="73" t="s">
        <v>0</v>
      </c>
      <c r="J68" s="73" t="s">
        <v>0</v>
      </c>
      <c r="K68" s="76" t="s">
        <v>0</v>
      </c>
      <c r="L68" s="76" t="s">
        <v>0</v>
      </c>
      <c r="M68" s="83">
        <v>60</v>
      </c>
      <c r="N68" s="77" t="str">
        <f t="shared" si="14"/>
        <v>MAYOR</v>
      </c>
      <c r="O68" s="84">
        <v>80</v>
      </c>
      <c r="P68" s="78" t="str">
        <f t="shared" si="15"/>
        <v>MAYOR</v>
      </c>
    </row>
    <row r="69" spans="1:16" ht="27.75" customHeight="1" x14ac:dyDescent="0.25">
      <c r="A69" s="285" t="s">
        <v>814</v>
      </c>
      <c r="B69" s="259" t="s">
        <v>177</v>
      </c>
      <c r="C69" s="51" t="s">
        <v>809</v>
      </c>
      <c r="D69" s="49" t="s">
        <v>720</v>
      </c>
      <c r="E69" s="95" t="s">
        <v>998</v>
      </c>
      <c r="F69" s="109">
        <f>VLOOKUP(E69,TECNICAS!$A$13:$K$117,11)</f>
        <v>80</v>
      </c>
      <c r="G69" s="71" t="s">
        <v>0</v>
      </c>
      <c r="H69" s="71" t="s">
        <v>0</v>
      </c>
      <c r="I69" s="73" t="s">
        <v>0</v>
      </c>
      <c r="J69" s="73" t="s">
        <v>0</v>
      </c>
      <c r="K69" s="76" t="s">
        <v>0</v>
      </c>
      <c r="L69" s="76" t="s">
        <v>0</v>
      </c>
      <c r="M69" s="83">
        <v>60</v>
      </c>
      <c r="N69" s="77" t="str">
        <f t="shared" si="14"/>
        <v>MAYOR</v>
      </c>
      <c r="O69" s="84">
        <v>80</v>
      </c>
      <c r="P69" s="78" t="str">
        <f t="shared" si="15"/>
        <v>CUMPLE</v>
      </c>
    </row>
    <row r="70" spans="1:16" ht="27.75" customHeight="1" x14ac:dyDescent="0.25">
      <c r="A70" s="285" t="s">
        <v>815</v>
      </c>
      <c r="B70" s="259" t="s">
        <v>177</v>
      </c>
      <c r="C70" s="51" t="s">
        <v>810</v>
      </c>
      <c r="D70" s="49" t="s">
        <v>720</v>
      </c>
      <c r="E70" s="95" t="s">
        <v>1008</v>
      </c>
      <c r="F70" s="109">
        <f>VLOOKUP(E70,TECNICAS!$A$13:$K$117,11)</f>
        <v>80</v>
      </c>
      <c r="G70" s="71" t="s">
        <v>0</v>
      </c>
      <c r="H70" s="71" t="s">
        <v>0</v>
      </c>
      <c r="I70" s="73" t="s">
        <v>0</v>
      </c>
      <c r="J70" s="73" t="s">
        <v>0</v>
      </c>
      <c r="K70" s="76" t="s">
        <v>0</v>
      </c>
      <c r="L70" s="76" t="s">
        <v>0</v>
      </c>
      <c r="M70" s="83">
        <v>60</v>
      </c>
      <c r="N70" s="77" t="str">
        <f t="shared" si="14"/>
        <v>MAYOR</v>
      </c>
      <c r="O70" s="84">
        <v>80</v>
      </c>
      <c r="P70" s="78" t="str">
        <f t="shared" si="15"/>
        <v>CUMPLE</v>
      </c>
    </row>
    <row r="71" spans="1:16" ht="27.75" customHeight="1" x14ac:dyDescent="0.25">
      <c r="A71" s="285" t="s">
        <v>816</v>
      </c>
      <c r="B71" s="259" t="s">
        <v>177</v>
      </c>
      <c r="C71" s="51" t="s">
        <v>811</v>
      </c>
      <c r="D71" s="49" t="s">
        <v>720</v>
      </c>
      <c r="E71" s="95" t="s">
        <v>986</v>
      </c>
      <c r="F71" s="109">
        <f>VLOOKUP(E71,TECNICAS!$A$13:$K$117,11)</f>
        <v>70</v>
      </c>
      <c r="G71" s="71" t="s">
        <v>0</v>
      </c>
      <c r="H71" s="71" t="s">
        <v>0</v>
      </c>
      <c r="I71" s="73" t="s">
        <v>0</v>
      </c>
      <c r="J71" s="73" t="s">
        <v>0</v>
      </c>
      <c r="K71" s="76" t="s">
        <v>0</v>
      </c>
      <c r="L71" s="76" t="s">
        <v>0</v>
      </c>
      <c r="M71" s="83">
        <v>60</v>
      </c>
      <c r="N71" s="77" t="str">
        <f t="shared" si="14"/>
        <v>MAYOR</v>
      </c>
      <c r="O71" s="84">
        <v>80</v>
      </c>
      <c r="P71" s="78" t="str">
        <f t="shared" si="15"/>
        <v>MENOR</v>
      </c>
    </row>
    <row r="72" spans="1:16" ht="27.75" customHeight="1" x14ac:dyDescent="0.25">
      <c r="A72" s="285" t="s">
        <v>817</v>
      </c>
      <c r="B72" s="259" t="s">
        <v>177</v>
      </c>
      <c r="C72" s="51" t="s">
        <v>895</v>
      </c>
      <c r="D72" s="49" t="s">
        <v>720</v>
      </c>
      <c r="E72" s="95" t="s">
        <v>987</v>
      </c>
      <c r="F72" s="109">
        <f>VLOOKUP(E72,TECNICAS!$A$13:$K$117,11)</f>
        <v>60</v>
      </c>
      <c r="G72" s="71" t="s">
        <v>0</v>
      </c>
      <c r="H72" s="71" t="s">
        <v>0</v>
      </c>
      <c r="I72" s="73" t="s">
        <v>0</v>
      </c>
      <c r="J72" s="73" t="s">
        <v>0</v>
      </c>
      <c r="K72" s="76" t="s">
        <v>0</v>
      </c>
      <c r="L72" s="76" t="s">
        <v>0</v>
      </c>
      <c r="M72" s="83">
        <v>60</v>
      </c>
      <c r="N72" s="77" t="str">
        <f t="shared" si="14"/>
        <v>CUMPLE</v>
      </c>
      <c r="O72" s="84">
        <v>80</v>
      </c>
      <c r="P72" s="78" t="str">
        <f t="shared" si="15"/>
        <v>MENOR</v>
      </c>
    </row>
    <row r="73" spans="1:16" ht="27.75" customHeight="1" x14ac:dyDescent="0.25">
      <c r="A73" s="285" t="s">
        <v>818</v>
      </c>
      <c r="B73" s="259" t="s">
        <v>177</v>
      </c>
      <c r="C73" s="51" t="s">
        <v>812</v>
      </c>
      <c r="D73" s="49" t="s">
        <v>717</v>
      </c>
      <c r="E73" s="51" t="s">
        <v>1101</v>
      </c>
      <c r="F73" s="109">
        <f>VLOOKUP(E73,ADMINISTRATIVAS!$B$13:$L$76,11,FALSE)</f>
        <v>85</v>
      </c>
      <c r="G73" s="71" t="s">
        <v>0</v>
      </c>
      <c r="H73" s="71" t="s">
        <v>0</v>
      </c>
      <c r="I73" s="73" t="s">
        <v>0</v>
      </c>
      <c r="J73" s="73" t="s">
        <v>0</v>
      </c>
      <c r="K73" s="76" t="s">
        <v>0</v>
      </c>
      <c r="L73" s="76" t="s">
        <v>0</v>
      </c>
      <c r="M73" s="83">
        <v>60</v>
      </c>
      <c r="N73" s="77" t="str">
        <f t="shared" si="14"/>
        <v>MAYOR</v>
      </c>
      <c r="O73" s="84">
        <v>80</v>
      </c>
      <c r="P73" s="78" t="str">
        <f t="shared" si="15"/>
        <v>MAYOR</v>
      </c>
    </row>
    <row r="74" spans="1:16" ht="27.75" customHeight="1" x14ac:dyDescent="0.25">
      <c r="A74" s="284" t="s">
        <v>819</v>
      </c>
      <c r="B74" s="58"/>
      <c r="C74" s="280"/>
      <c r="D74" s="280"/>
      <c r="E74" s="280"/>
      <c r="F74" s="110">
        <f>SUM(F63:F73)</f>
        <v>862</v>
      </c>
      <c r="G74" s="58">
        <f>SUM(G63:G73)</f>
        <v>0</v>
      </c>
      <c r="H74" s="58"/>
      <c r="I74" s="58">
        <f>SUM(I63:I73)</f>
        <v>0</v>
      </c>
      <c r="J74" s="58"/>
      <c r="K74" s="58">
        <f>SUM(K63:K73)</f>
        <v>0</v>
      </c>
      <c r="L74" s="58"/>
      <c r="M74" s="58">
        <f>SUM(M63:M73)</f>
        <v>660</v>
      </c>
      <c r="N74" s="58" t="str">
        <f>IFERROR(VLOOKUP("MENOR",N57:N73,1,FALSE),"CUMPLE")</f>
        <v>CUMPLE</v>
      </c>
      <c r="O74" s="58">
        <f>SUM(O63:O73)</f>
        <v>880</v>
      </c>
      <c r="P74" s="58" t="str">
        <f>IFERROR(VLOOKUP("MENOR",P57:P73,1,FALSE),"CUMPLE")</f>
        <v>MENOR</v>
      </c>
    </row>
    <row r="75" spans="1:16" ht="27.75" customHeight="1" thickBot="1" x14ac:dyDescent="0.3">
      <c r="A75" s="286" t="s">
        <v>824</v>
      </c>
      <c r="B75" s="287" t="s">
        <v>177</v>
      </c>
      <c r="C75" s="54" t="s">
        <v>108</v>
      </c>
      <c r="D75" s="55" t="s">
        <v>717</v>
      </c>
      <c r="E75" s="54" t="s">
        <v>1089</v>
      </c>
      <c r="F75" s="109">
        <f>VLOOKUP(E75,ADMINISTRATIVAS!$B$13:$L$76,11,FALSE)</f>
        <v>80</v>
      </c>
      <c r="G75" s="71" t="s">
        <v>0</v>
      </c>
      <c r="H75" s="71" t="s">
        <v>0</v>
      </c>
      <c r="I75" s="73" t="s">
        <v>0</v>
      </c>
      <c r="J75" s="73" t="s">
        <v>0</v>
      </c>
      <c r="K75" s="76" t="s">
        <v>0</v>
      </c>
      <c r="L75" s="76" t="s">
        <v>0</v>
      </c>
      <c r="M75" s="83" t="s">
        <v>0</v>
      </c>
      <c r="N75" s="83" t="s">
        <v>0</v>
      </c>
      <c r="O75" s="87">
        <v>60</v>
      </c>
      <c r="P75" s="78" t="str">
        <f>IF($F75=O75,"CUMPLE",IF($F75&lt;O75,"MENOR","MAYOR"))</f>
        <v>MAYOR</v>
      </c>
    </row>
    <row r="76" spans="1:16" ht="27.75" customHeight="1" x14ac:dyDescent="0.25">
      <c r="A76" s="279" t="s">
        <v>906</v>
      </c>
      <c r="B76" s="280"/>
      <c r="C76" s="280"/>
      <c r="D76" s="280"/>
      <c r="E76" s="280"/>
      <c r="F76" s="110">
        <f>SUM(F65:F75)</f>
        <v>1644</v>
      </c>
      <c r="G76" s="58"/>
      <c r="H76" s="58"/>
      <c r="I76" s="58"/>
      <c r="J76" s="58"/>
      <c r="K76" s="58"/>
      <c r="L76" s="58"/>
      <c r="M76" s="58"/>
      <c r="N76" s="58"/>
      <c r="O76" s="58">
        <f>SUM(O65:O75)</f>
        <v>1660</v>
      </c>
      <c r="P76" s="58" t="str">
        <f>IFERROR(VLOOKUP("MENOR",P75,1,FALSE),"CUMPLE")</f>
        <v>CUMPLE</v>
      </c>
    </row>
    <row r="77" spans="1:16" x14ac:dyDescent="0.25">
      <c r="F77" s="25"/>
      <c r="G77" s="25"/>
      <c r="I77" s="25"/>
      <c r="K77" s="25"/>
      <c r="M77" s="25"/>
      <c r="O77" s="25"/>
    </row>
  </sheetData>
  <autoFilter ref="A11:P76" xr:uid="{0E0757EE-A3A0-4CB7-94B7-D72808DA7B3D}"/>
  <mergeCells count="10">
    <mergeCell ref="A1:B9"/>
    <mergeCell ref="M1:P9"/>
    <mergeCell ref="C1:L4"/>
    <mergeCell ref="C5:L9"/>
    <mergeCell ref="A57:A61"/>
    <mergeCell ref="B57:B61"/>
    <mergeCell ref="C57:C61"/>
    <mergeCell ref="A15:A17"/>
    <mergeCell ref="C15:C17"/>
    <mergeCell ref="B15:B17"/>
  </mergeCells>
  <dataValidations count="1">
    <dataValidation type="list" allowBlank="1" showInputMessage="1" showErrorMessage="1" sqref="F18 F23:F24" xr:uid="{00000000-0002-0000-0700-000000000000}">
      <formula1>$U$1:$U$6</formula1>
    </dataValidation>
  </dataValidations>
  <pageMargins left="0.7" right="0.7" top="0.75" bottom="0.75" header="0.3" footer="0.3"/>
  <pageSetup paperSize="9" orientation="portrait" horizontalDpi="360" verticalDpi="360" r:id="rId1"/>
  <ignoredErrors>
    <ignoredError sqref="F5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0"/>
  <sheetViews>
    <sheetView showGridLines="0" topLeftCell="A9" workbookViewId="0">
      <selection activeCell="G178" sqref="G178"/>
    </sheetView>
  </sheetViews>
  <sheetFormatPr baseColWidth="10" defaultRowHeight="15" x14ac:dyDescent="0.25"/>
  <cols>
    <col min="1" max="1" width="17.5703125" bestFit="1" customWidth="1"/>
    <col min="2" max="2" width="32.140625" bestFit="1" customWidth="1"/>
    <col min="3" max="3" width="20.140625" customWidth="1"/>
    <col min="4" max="4" width="16.7109375" bestFit="1" customWidth="1"/>
    <col min="5" max="5" width="44.140625" customWidth="1"/>
    <col min="6" max="6" width="14.85546875" bestFit="1" customWidth="1"/>
    <col min="7" max="7" width="25.5703125" customWidth="1"/>
    <col min="8" max="8" width="18.42578125" hidden="1" customWidth="1"/>
    <col min="9" max="9" width="11.42578125" style="98"/>
    <col min="10" max="10" width="0" hidden="1" customWidth="1"/>
    <col min="11" max="11" width="11.42578125" style="352"/>
    <col min="12" max="12" width="17.5703125" bestFit="1" customWidth="1"/>
    <col min="13" max="13" width="32.140625" bestFit="1" customWidth="1"/>
  </cols>
  <sheetData>
    <row r="1" spans="1:13" ht="15" customHeight="1" x14ac:dyDescent="0.25">
      <c r="A1" s="493" t="s">
        <v>182</v>
      </c>
      <c r="B1" s="544"/>
      <c r="C1" s="547" t="s">
        <v>189</v>
      </c>
      <c r="D1" s="522"/>
      <c r="E1" s="522"/>
      <c r="F1" s="548"/>
      <c r="G1" s="590" t="s">
        <v>182</v>
      </c>
      <c r="J1">
        <v>0</v>
      </c>
    </row>
    <row r="2" spans="1:13" x14ac:dyDescent="0.25">
      <c r="A2" s="495"/>
      <c r="B2" s="545"/>
      <c r="C2" s="549"/>
      <c r="D2" s="524"/>
      <c r="E2" s="524"/>
      <c r="F2" s="550"/>
      <c r="G2" s="591"/>
      <c r="J2">
        <v>20</v>
      </c>
    </row>
    <row r="3" spans="1:13" x14ac:dyDescent="0.25">
      <c r="A3" s="495"/>
      <c r="B3" s="545"/>
      <c r="C3" s="549"/>
      <c r="D3" s="524"/>
      <c r="E3" s="524"/>
      <c r="F3" s="550"/>
      <c r="G3" s="591"/>
      <c r="J3">
        <v>40</v>
      </c>
    </row>
    <row r="4" spans="1:13" ht="15.75" thickBot="1" x14ac:dyDescent="0.3">
      <c r="A4" s="495"/>
      <c r="B4" s="545"/>
      <c r="C4" s="551"/>
      <c r="D4" s="552"/>
      <c r="E4" s="552"/>
      <c r="F4" s="553"/>
      <c r="G4" s="591"/>
      <c r="J4">
        <v>60</v>
      </c>
    </row>
    <row r="5" spans="1:13" x14ac:dyDescent="0.25">
      <c r="A5" s="495"/>
      <c r="B5" s="545"/>
      <c r="C5" s="574" t="str">
        <f>PORTADA!D10</f>
        <v>Corporación para el Desarrollo Sostenible del Urabá - CORPOURABA</v>
      </c>
      <c r="D5" s="575"/>
      <c r="E5" s="575"/>
      <c r="F5" s="576"/>
      <c r="G5" s="591"/>
      <c r="J5">
        <v>80</v>
      </c>
    </row>
    <row r="6" spans="1:13" x14ac:dyDescent="0.25">
      <c r="A6" s="495"/>
      <c r="B6" s="545"/>
      <c r="C6" s="577"/>
      <c r="D6" s="530"/>
      <c r="E6" s="530"/>
      <c r="F6" s="578"/>
      <c r="G6" s="591"/>
      <c r="J6">
        <v>100</v>
      </c>
    </row>
    <row r="7" spans="1:13" x14ac:dyDescent="0.25">
      <c r="A7" s="495"/>
      <c r="B7" s="545"/>
      <c r="C7" s="577"/>
      <c r="D7" s="530"/>
      <c r="E7" s="530"/>
      <c r="F7" s="578"/>
      <c r="G7" s="591"/>
      <c r="J7" s="5"/>
    </row>
    <row r="8" spans="1:13" x14ac:dyDescent="0.25">
      <c r="A8" s="495"/>
      <c r="B8" s="545"/>
      <c r="C8" s="577"/>
      <c r="D8" s="530"/>
      <c r="E8" s="530"/>
      <c r="F8" s="578"/>
      <c r="G8" s="591"/>
      <c r="J8" s="5"/>
    </row>
    <row r="9" spans="1:13" ht="15.75" thickBot="1" x14ac:dyDescent="0.3">
      <c r="A9" s="498"/>
      <c r="B9" s="546"/>
      <c r="C9" s="579"/>
      <c r="D9" s="532"/>
      <c r="E9" s="532"/>
      <c r="F9" s="580"/>
      <c r="G9" s="592"/>
    </row>
    <row r="11" spans="1:13" ht="15.75" thickBot="1" x14ac:dyDescent="0.3"/>
    <row r="12" spans="1:13" ht="30" x14ac:dyDescent="0.25">
      <c r="A12" s="310" t="s">
        <v>865</v>
      </c>
      <c r="B12" s="61" t="s">
        <v>873</v>
      </c>
      <c r="C12" s="61" t="s">
        <v>871</v>
      </c>
      <c r="D12" s="60" t="s">
        <v>196</v>
      </c>
      <c r="E12" s="60" t="s">
        <v>872</v>
      </c>
      <c r="F12" s="60" t="s">
        <v>715</v>
      </c>
      <c r="G12" s="62" t="s">
        <v>1064</v>
      </c>
      <c r="H12" s="59" t="s">
        <v>1234</v>
      </c>
      <c r="I12" s="243" t="s">
        <v>1235</v>
      </c>
    </row>
    <row r="13" spans="1:13" ht="165" x14ac:dyDescent="0.25">
      <c r="A13" s="297" t="s">
        <v>868</v>
      </c>
      <c r="B13" s="224" t="s">
        <v>881</v>
      </c>
      <c r="C13" s="221" t="s">
        <v>177</v>
      </c>
      <c r="D13" s="221" t="s">
        <v>244</v>
      </c>
      <c r="E13" s="304" t="s">
        <v>933</v>
      </c>
      <c r="F13" s="221" t="s">
        <v>177</v>
      </c>
      <c r="G13" s="298">
        <v>60</v>
      </c>
      <c r="H13" s="96" t="s">
        <v>868</v>
      </c>
      <c r="I13" s="98">
        <v>60</v>
      </c>
      <c r="K13" s="352">
        <v>2019</v>
      </c>
    </row>
    <row r="14" spans="1:13" ht="45" x14ac:dyDescent="0.25">
      <c r="A14" s="297" t="s">
        <v>868</v>
      </c>
      <c r="B14" s="221" t="s">
        <v>880</v>
      </c>
      <c r="C14" s="221" t="s">
        <v>177</v>
      </c>
      <c r="D14" s="221" t="s">
        <v>244</v>
      </c>
      <c r="E14" s="304" t="s">
        <v>932</v>
      </c>
      <c r="F14" s="221" t="s">
        <v>177</v>
      </c>
      <c r="G14" s="298">
        <v>80</v>
      </c>
      <c r="H14" s="96" t="s">
        <v>868</v>
      </c>
      <c r="I14" s="98">
        <v>60</v>
      </c>
      <c r="K14" s="352">
        <v>2019</v>
      </c>
      <c r="L14" s="241"/>
      <c r="M14" s="242"/>
    </row>
    <row r="15" spans="1:13" ht="45" x14ac:dyDescent="0.25">
      <c r="A15" s="297" t="s">
        <v>866</v>
      </c>
      <c r="B15" s="221" t="s">
        <v>874</v>
      </c>
      <c r="C15" s="221" t="s">
        <v>177</v>
      </c>
      <c r="D15" s="221" t="s">
        <v>244</v>
      </c>
      <c r="E15" s="304" t="s">
        <v>926</v>
      </c>
      <c r="F15" s="221" t="s">
        <v>177</v>
      </c>
      <c r="G15" s="298">
        <v>80</v>
      </c>
      <c r="H15" s="96" t="s">
        <v>866</v>
      </c>
      <c r="I15" s="98">
        <v>60</v>
      </c>
      <c r="K15" s="352">
        <v>2019</v>
      </c>
      <c r="L15" s="241"/>
      <c r="M15" s="242"/>
    </row>
    <row r="16" spans="1:13" ht="30" x14ac:dyDescent="0.25">
      <c r="A16" s="297" t="s">
        <v>866</v>
      </c>
      <c r="B16" s="221" t="s">
        <v>876</v>
      </c>
      <c r="C16" s="221" t="s">
        <v>177</v>
      </c>
      <c r="D16" s="221" t="s">
        <v>244</v>
      </c>
      <c r="E16" s="305" t="s">
        <v>928</v>
      </c>
      <c r="F16" s="221" t="s">
        <v>177</v>
      </c>
      <c r="G16" s="298">
        <v>80</v>
      </c>
      <c r="H16" s="96" t="s">
        <v>866</v>
      </c>
      <c r="I16" s="98">
        <v>60</v>
      </c>
      <c r="K16" s="352">
        <v>2019</v>
      </c>
      <c r="L16" s="241"/>
      <c r="M16" s="242"/>
    </row>
    <row r="17" spans="1:13" ht="180" x14ac:dyDescent="0.25">
      <c r="A17" s="297" t="s">
        <v>869</v>
      </c>
      <c r="B17" s="221" t="s">
        <v>883</v>
      </c>
      <c r="C17" s="221" t="s">
        <v>177</v>
      </c>
      <c r="D17" s="221" t="s">
        <v>244</v>
      </c>
      <c r="E17" s="304" t="s">
        <v>935</v>
      </c>
      <c r="F17" s="221" t="s">
        <v>177</v>
      </c>
      <c r="G17" s="298">
        <v>80</v>
      </c>
      <c r="H17" s="96" t="s">
        <v>869</v>
      </c>
      <c r="I17" s="98">
        <v>60</v>
      </c>
      <c r="K17" s="352">
        <v>2019</v>
      </c>
      <c r="L17" s="241"/>
      <c r="M17" s="242"/>
    </row>
    <row r="18" spans="1:13" ht="195" x14ac:dyDescent="0.25">
      <c r="A18" s="297" t="s">
        <v>870</v>
      </c>
      <c r="B18" s="224" t="s">
        <v>886</v>
      </c>
      <c r="C18" s="221" t="s">
        <v>177</v>
      </c>
      <c r="D18" s="221" t="s">
        <v>244</v>
      </c>
      <c r="E18" s="304" t="s">
        <v>938</v>
      </c>
      <c r="F18" s="221" t="s">
        <v>177</v>
      </c>
      <c r="G18" s="298">
        <v>80</v>
      </c>
      <c r="H18" s="96" t="s">
        <v>870</v>
      </c>
      <c r="I18" s="98">
        <v>60</v>
      </c>
      <c r="L18" s="241"/>
      <c r="M18" s="242"/>
    </row>
    <row r="19" spans="1:13" ht="30" x14ac:dyDescent="0.25">
      <c r="A19" s="297" t="s">
        <v>866</v>
      </c>
      <c r="B19" s="221" t="s">
        <v>877</v>
      </c>
      <c r="C19" s="221" t="s">
        <v>177</v>
      </c>
      <c r="D19" s="221" t="s">
        <v>244</v>
      </c>
      <c r="E19" s="304" t="s">
        <v>929</v>
      </c>
      <c r="F19" s="221" t="s">
        <v>177</v>
      </c>
      <c r="G19" s="298">
        <v>80</v>
      </c>
      <c r="H19" s="96" t="s">
        <v>866</v>
      </c>
      <c r="I19" s="98">
        <v>60</v>
      </c>
      <c r="L19" s="241"/>
      <c r="M19" s="242"/>
    </row>
    <row r="20" spans="1:13" x14ac:dyDescent="0.25">
      <c r="A20" s="297" t="s">
        <v>869</v>
      </c>
      <c r="B20" s="221" t="s">
        <v>884</v>
      </c>
      <c r="C20" s="221" t="s">
        <v>177</v>
      </c>
      <c r="D20" s="221" t="s">
        <v>244</v>
      </c>
      <c r="E20" s="304" t="s">
        <v>936</v>
      </c>
      <c r="F20" s="221" t="s">
        <v>177</v>
      </c>
      <c r="G20" s="298">
        <v>80</v>
      </c>
      <c r="H20" s="96" t="s">
        <v>869</v>
      </c>
      <c r="I20" s="98">
        <v>60</v>
      </c>
    </row>
    <row r="21" spans="1:13" ht="45" x14ac:dyDescent="0.25">
      <c r="A21" s="297" t="s">
        <v>866</v>
      </c>
      <c r="B21" s="221" t="s">
        <v>875</v>
      </c>
      <c r="C21" s="221" t="s">
        <v>177</v>
      </c>
      <c r="D21" s="221" t="s">
        <v>244</v>
      </c>
      <c r="E21" s="304" t="s">
        <v>927</v>
      </c>
      <c r="F21" s="221" t="s">
        <v>177</v>
      </c>
      <c r="G21" s="298">
        <v>80</v>
      </c>
      <c r="H21" s="96" t="s">
        <v>866</v>
      </c>
      <c r="I21" s="98">
        <v>60</v>
      </c>
    </row>
    <row r="22" spans="1:13" ht="30" x14ac:dyDescent="0.25">
      <c r="A22" s="297" t="s">
        <v>866</v>
      </c>
      <c r="B22" s="221" t="s">
        <v>878</v>
      </c>
      <c r="C22" s="221" t="s">
        <v>177</v>
      </c>
      <c r="D22" s="221" t="s">
        <v>244</v>
      </c>
      <c r="E22" s="304" t="s">
        <v>930</v>
      </c>
      <c r="F22" s="221" t="s">
        <v>177</v>
      </c>
      <c r="G22" s="298">
        <v>80</v>
      </c>
      <c r="H22" s="96" t="s">
        <v>866</v>
      </c>
      <c r="I22" s="98">
        <v>60</v>
      </c>
    </row>
    <row r="23" spans="1:13" ht="105" x14ac:dyDescent="0.25">
      <c r="A23" s="297" t="s">
        <v>870</v>
      </c>
      <c r="B23" s="221" t="s">
        <v>885</v>
      </c>
      <c r="C23" s="221" t="s">
        <v>177</v>
      </c>
      <c r="D23" s="221" t="s">
        <v>244</v>
      </c>
      <c r="E23" s="304" t="s">
        <v>937</v>
      </c>
      <c r="F23" s="221" t="s">
        <v>177</v>
      </c>
      <c r="G23" s="298">
        <v>80</v>
      </c>
      <c r="H23" s="96" t="s">
        <v>870</v>
      </c>
      <c r="I23" s="98">
        <v>60</v>
      </c>
    </row>
    <row r="24" spans="1:13" ht="30" x14ac:dyDescent="0.25">
      <c r="A24" s="297" t="s">
        <v>867</v>
      </c>
      <c r="B24" s="221" t="s">
        <v>879</v>
      </c>
      <c r="C24" s="221" t="s">
        <v>177</v>
      </c>
      <c r="D24" s="221" t="s">
        <v>244</v>
      </c>
      <c r="E24" s="305" t="s">
        <v>931</v>
      </c>
      <c r="F24" s="221" t="s">
        <v>177</v>
      </c>
      <c r="G24" s="298">
        <v>80</v>
      </c>
      <c r="H24" s="96" t="s">
        <v>867</v>
      </c>
      <c r="I24" s="98">
        <v>60</v>
      </c>
    </row>
    <row r="25" spans="1:13" ht="210" x14ac:dyDescent="0.25">
      <c r="A25" s="297" t="s">
        <v>868</v>
      </c>
      <c r="B25" s="224" t="s">
        <v>882</v>
      </c>
      <c r="C25" s="221" t="s">
        <v>177</v>
      </c>
      <c r="D25" s="221" t="s">
        <v>244</v>
      </c>
      <c r="E25" s="304" t="s">
        <v>934</v>
      </c>
      <c r="F25" s="221" t="s">
        <v>177</v>
      </c>
      <c r="G25" s="298">
        <v>60</v>
      </c>
      <c r="H25" s="96" t="s">
        <v>868</v>
      </c>
      <c r="I25" s="98">
        <v>60</v>
      </c>
    </row>
    <row r="26" spans="1:13" x14ac:dyDescent="0.25">
      <c r="A26" s="299" t="s">
        <v>866</v>
      </c>
      <c r="B26" s="255" t="s">
        <v>607</v>
      </c>
      <c r="C26" s="255" t="s">
        <v>19</v>
      </c>
      <c r="D26" s="300" t="s">
        <v>177</v>
      </c>
      <c r="E26" s="300" t="s">
        <v>177</v>
      </c>
      <c r="F26" s="300" t="s">
        <v>717</v>
      </c>
      <c r="G26" s="301">
        <f>VLOOKUP(C26,ADMINISTRATIVAS!$F$12:$L$76,7,FALSE)</f>
        <v>80</v>
      </c>
      <c r="H26" s="16" t="s">
        <v>866</v>
      </c>
      <c r="I26" s="98">
        <v>60</v>
      </c>
    </row>
    <row r="27" spans="1:13" x14ac:dyDescent="0.25">
      <c r="A27" s="299" t="s">
        <v>866</v>
      </c>
      <c r="B27" s="256" t="s">
        <v>685</v>
      </c>
      <c r="C27" s="255" t="s">
        <v>133</v>
      </c>
      <c r="D27" s="300" t="s">
        <v>177</v>
      </c>
      <c r="E27" s="300" t="s">
        <v>177</v>
      </c>
      <c r="F27" s="300" t="s">
        <v>717</v>
      </c>
      <c r="G27" s="301">
        <f>VLOOKUP(C27,ADMINISTRATIVAS!$F$12:$L$76,7,FALSE)</f>
        <v>80</v>
      </c>
      <c r="H27" s="16" t="s">
        <v>866</v>
      </c>
      <c r="I27" s="98">
        <v>60</v>
      </c>
    </row>
    <row r="28" spans="1:13" x14ac:dyDescent="0.25">
      <c r="A28" s="299" t="s">
        <v>866</v>
      </c>
      <c r="B28" s="256" t="s">
        <v>608</v>
      </c>
      <c r="C28" s="255" t="s">
        <v>133</v>
      </c>
      <c r="D28" s="300" t="s">
        <v>177</v>
      </c>
      <c r="E28" s="300" t="s">
        <v>177</v>
      </c>
      <c r="F28" s="300" t="s">
        <v>717</v>
      </c>
      <c r="G28" s="301">
        <f>VLOOKUP(C28,ADMINISTRATIVAS!$F$12:$L$76,7,FALSE)</f>
        <v>80</v>
      </c>
      <c r="H28" s="16" t="s">
        <v>866</v>
      </c>
      <c r="I28" s="98">
        <v>60</v>
      </c>
    </row>
    <row r="29" spans="1:13" x14ac:dyDescent="0.25">
      <c r="A29" s="299" t="s">
        <v>867</v>
      </c>
      <c r="B29" s="256" t="s">
        <v>686</v>
      </c>
      <c r="C29" s="255" t="s">
        <v>133</v>
      </c>
      <c r="D29" s="300" t="s">
        <v>177</v>
      </c>
      <c r="E29" s="300" t="s">
        <v>177</v>
      </c>
      <c r="F29" s="300" t="s">
        <v>717</v>
      </c>
      <c r="G29" s="301">
        <f>VLOOKUP(C29,ADMINISTRATIVAS!$F$12:$L$76,7,FALSE)</f>
        <v>80</v>
      </c>
      <c r="H29" s="16" t="s">
        <v>867</v>
      </c>
      <c r="I29" s="98">
        <v>60</v>
      </c>
    </row>
    <row r="30" spans="1:13" x14ac:dyDescent="0.25">
      <c r="A30" s="299" t="s">
        <v>867</v>
      </c>
      <c r="B30" s="256" t="s">
        <v>687</v>
      </c>
      <c r="C30" s="255" t="s">
        <v>133</v>
      </c>
      <c r="D30" s="300" t="s">
        <v>177</v>
      </c>
      <c r="E30" s="300" t="s">
        <v>177</v>
      </c>
      <c r="F30" s="300" t="s">
        <v>717</v>
      </c>
      <c r="G30" s="301">
        <f>VLOOKUP(C30,ADMINISTRATIVAS!$F$12:$L$76,7,FALSE)</f>
        <v>80</v>
      </c>
      <c r="H30" s="16" t="s">
        <v>867</v>
      </c>
      <c r="I30" s="98">
        <v>60</v>
      </c>
    </row>
    <row r="31" spans="1:13" x14ac:dyDescent="0.25">
      <c r="A31" s="299" t="s">
        <v>867</v>
      </c>
      <c r="B31" s="256" t="s">
        <v>688</v>
      </c>
      <c r="C31" s="255" t="s">
        <v>133</v>
      </c>
      <c r="D31" s="300" t="s">
        <v>177</v>
      </c>
      <c r="E31" s="300" t="s">
        <v>177</v>
      </c>
      <c r="F31" s="300" t="s">
        <v>717</v>
      </c>
      <c r="G31" s="301">
        <f>VLOOKUP(C31,ADMINISTRATIVAS!$F$12:$L$76,7,FALSE)</f>
        <v>80</v>
      </c>
      <c r="H31" s="16" t="s">
        <v>867</v>
      </c>
      <c r="I31" s="98">
        <v>60</v>
      </c>
    </row>
    <row r="32" spans="1:13" x14ac:dyDescent="0.25">
      <c r="A32" s="299" t="s">
        <v>867</v>
      </c>
      <c r="B32" s="256" t="s">
        <v>689</v>
      </c>
      <c r="C32" s="255" t="s">
        <v>133</v>
      </c>
      <c r="D32" s="300" t="s">
        <v>177</v>
      </c>
      <c r="E32" s="300" t="s">
        <v>177</v>
      </c>
      <c r="F32" s="300" t="s">
        <v>717</v>
      </c>
      <c r="G32" s="301">
        <f>VLOOKUP(C32,ADMINISTRATIVAS!$F$12:$L$76,7,FALSE)</f>
        <v>80</v>
      </c>
      <c r="H32" s="16" t="s">
        <v>867</v>
      </c>
      <c r="I32" s="98">
        <v>60</v>
      </c>
    </row>
    <row r="33" spans="1:9" x14ac:dyDescent="0.25">
      <c r="A33" s="299" t="s">
        <v>868</v>
      </c>
      <c r="B33" s="256" t="s">
        <v>663</v>
      </c>
      <c r="C33" s="255" t="s">
        <v>133</v>
      </c>
      <c r="D33" s="300" t="s">
        <v>177</v>
      </c>
      <c r="E33" s="300" t="s">
        <v>177</v>
      </c>
      <c r="F33" s="300" t="s">
        <v>717</v>
      </c>
      <c r="G33" s="301">
        <f>VLOOKUP(C33,ADMINISTRATIVAS!$F$12:$L$76,7,FALSE)</f>
        <v>80</v>
      </c>
      <c r="H33" s="16" t="s">
        <v>868</v>
      </c>
      <c r="I33" s="98">
        <v>60</v>
      </c>
    </row>
    <row r="34" spans="1:9" x14ac:dyDescent="0.25">
      <c r="A34" s="299" t="s">
        <v>869</v>
      </c>
      <c r="B34" s="256" t="s">
        <v>669</v>
      </c>
      <c r="C34" s="255" t="s">
        <v>133</v>
      </c>
      <c r="D34" s="300" t="s">
        <v>177</v>
      </c>
      <c r="E34" s="300" t="s">
        <v>177</v>
      </c>
      <c r="F34" s="300" t="s">
        <v>717</v>
      </c>
      <c r="G34" s="301">
        <f>VLOOKUP(C34,ADMINISTRATIVAS!$F$12:$L$76,7,FALSE)</f>
        <v>80</v>
      </c>
      <c r="H34" s="16" t="s">
        <v>869</v>
      </c>
      <c r="I34" s="98">
        <v>60</v>
      </c>
    </row>
    <row r="35" spans="1:9" x14ac:dyDescent="0.25">
      <c r="A35" s="299" t="s">
        <v>867</v>
      </c>
      <c r="B35" s="256" t="s">
        <v>691</v>
      </c>
      <c r="C35" s="255" t="s">
        <v>134</v>
      </c>
      <c r="D35" s="300" t="s">
        <v>177</v>
      </c>
      <c r="E35" s="300" t="s">
        <v>177</v>
      </c>
      <c r="F35" s="300" t="s">
        <v>717</v>
      </c>
      <c r="G35" s="301">
        <f>VLOOKUP(C35,ADMINISTRATIVAS!$F$12:$L$76,7,FALSE)</f>
        <v>80</v>
      </c>
      <c r="H35" s="16" t="s">
        <v>867</v>
      </c>
      <c r="I35" s="98">
        <v>60</v>
      </c>
    </row>
    <row r="36" spans="1:9" x14ac:dyDescent="0.25">
      <c r="A36" s="299" t="s">
        <v>867</v>
      </c>
      <c r="B36" s="256" t="s">
        <v>625</v>
      </c>
      <c r="C36" s="255" t="s">
        <v>134</v>
      </c>
      <c r="D36" s="300" t="s">
        <v>177</v>
      </c>
      <c r="E36" s="300" t="s">
        <v>177</v>
      </c>
      <c r="F36" s="300" t="s">
        <v>717</v>
      </c>
      <c r="G36" s="301">
        <f>VLOOKUP(C36,ADMINISTRATIVAS!$F$12:$L$76,7,FALSE)</f>
        <v>80</v>
      </c>
      <c r="H36" s="16" t="s">
        <v>867</v>
      </c>
      <c r="I36" s="98">
        <v>60</v>
      </c>
    </row>
    <row r="37" spans="1:9" x14ac:dyDescent="0.25">
      <c r="A37" s="299" t="s">
        <v>869</v>
      </c>
      <c r="B37" s="256" t="s">
        <v>690</v>
      </c>
      <c r="C37" s="255" t="s">
        <v>134</v>
      </c>
      <c r="D37" s="300" t="s">
        <v>177</v>
      </c>
      <c r="E37" s="300" t="s">
        <v>177</v>
      </c>
      <c r="F37" s="300" t="s">
        <v>717</v>
      </c>
      <c r="G37" s="301">
        <f>VLOOKUP(C37,ADMINISTRATIVAS!$F$12:$L$76,7,FALSE)</f>
        <v>80</v>
      </c>
      <c r="H37" s="16" t="s">
        <v>869</v>
      </c>
      <c r="I37" s="98">
        <v>60</v>
      </c>
    </row>
    <row r="38" spans="1:9" x14ac:dyDescent="0.25">
      <c r="A38" s="299" t="s">
        <v>869</v>
      </c>
      <c r="B38" s="255" t="s">
        <v>670</v>
      </c>
      <c r="C38" s="255" t="s">
        <v>135</v>
      </c>
      <c r="D38" s="300" t="s">
        <v>177</v>
      </c>
      <c r="E38" s="300" t="s">
        <v>177</v>
      </c>
      <c r="F38" s="300" t="s">
        <v>717</v>
      </c>
      <c r="G38" s="301">
        <f>VLOOKUP(C38,ADMINISTRATIVAS!$F$12:$L$76,7,FALSE)</f>
        <v>80</v>
      </c>
      <c r="H38" s="16" t="s">
        <v>869</v>
      </c>
      <c r="I38" s="98">
        <v>60</v>
      </c>
    </row>
    <row r="39" spans="1:9" x14ac:dyDescent="0.25">
      <c r="A39" s="299" t="s">
        <v>866</v>
      </c>
      <c r="B39" s="255" t="s">
        <v>613</v>
      </c>
      <c r="C39" s="255" t="s">
        <v>136</v>
      </c>
      <c r="D39" s="300" t="s">
        <v>177</v>
      </c>
      <c r="E39" s="300" t="s">
        <v>177</v>
      </c>
      <c r="F39" s="300" t="s">
        <v>717</v>
      </c>
      <c r="G39" s="301">
        <f>VLOOKUP(C39,ADMINISTRATIVAS!$F$12:$L$76,7,FALSE)</f>
        <v>80</v>
      </c>
      <c r="H39" s="16" t="s">
        <v>866</v>
      </c>
      <c r="I39" s="98">
        <v>60</v>
      </c>
    </row>
    <row r="40" spans="1:9" x14ac:dyDescent="0.25">
      <c r="A40" s="299" t="s">
        <v>867</v>
      </c>
      <c r="B40" s="256" t="s">
        <v>633</v>
      </c>
      <c r="C40" s="255" t="s">
        <v>137</v>
      </c>
      <c r="D40" s="300" t="s">
        <v>177</v>
      </c>
      <c r="E40" s="300" t="s">
        <v>177</v>
      </c>
      <c r="F40" s="300" t="s">
        <v>717</v>
      </c>
      <c r="G40" s="301">
        <f>VLOOKUP(C40,ADMINISTRATIVAS!$F$12:$L$76,7,FALSE)</f>
        <v>80</v>
      </c>
      <c r="H40" s="16" t="s">
        <v>867</v>
      </c>
      <c r="I40" s="98">
        <v>60</v>
      </c>
    </row>
    <row r="41" spans="1:9" x14ac:dyDescent="0.25">
      <c r="A41" s="299" t="s">
        <v>867</v>
      </c>
      <c r="B41" s="256" t="s">
        <v>621</v>
      </c>
      <c r="C41" s="256" t="s">
        <v>145</v>
      </c>
      <c r="D41" s="300" t="s">
        <v>177</v>
      </c>
      <c r="E41" s="300" t="s">
        <v>177</v>
      </c>
      <c r="F41" s="300" t="s">
        <v>717</v>
      </c>
      <c r="G41" s="301">
        <f>VLOOKUP(C41,ADMINISTRATIVAS!$F$12:$L$76,7,FALSE)</f>
        <v>80</v>
      </c>
      <c r="H41" s="16" t="s">
        <v>867</v>
      </c>
      <c r="I41" s="98">
        <v>60</v>
      </c>
    </row>
    <row r="42" spans="1:9" x14ac:dyDescent="0.25">
      <c r="A42" s="299" t="s">
        <v>867</v>
      </c>
      <c r="B42" s="256" t="s">
        <v>625</v>
      </c>
      <c r="C42" s="255" t="s">
        <v>62</v>
      </c>
      <c r="D42" s="300" t="s">
        <v>177</v>
      </c>
      <c r="E42" s="300" t="s">
        <v>177</v>
      </c>
      <c r="F42" s="300" t="s">
        <v>717</v>
      </c>
      <c r="G42" s="301">
        <f>VLOOKUP(C42,ADMINISTRATIVAS!$F$12:$L$76,7,FALSE)</f>
        <v>100</v>
      </c>
      <c r="H42" s="16" t="s">
        <v>867</v>
      </c>
      <c r="I42" s="98">
        <v>60</v>
      </c>
    </row>
    <row r="43" spans="1:9" x14ac:dyDescent="0.25">
      <c r="A43" s="299" t="s">
        <v>867</v>
      </c>
      <c r="B43" s="256" t="s">
        <v>647</v>
      </c>
      <c r="C43" s="255" t="s">
        <v>62</v>
      </c>
      <c r="D43" s="300" t="s">
        <v>177</v>
      </c>
      <c r="E43" s="300" t="s">
        <v>177</v>
      </c>
      <c r="F43" s="300" t="s">
        <v>717</v>
      </c>
      <c r="G43" s="301">
        <f>VLOOKUP(C43,ADMINISTRATIVAS!$F$12:$L$76,7,FALSE)</f>
        <v>100</v>
      </c>
      <c r="H43" s="16" t="s">
        <v>867</v>
      </c>
      <c r="I43" s="98">
        <v>60</v>
      </c>
    </row>
    <row r="44" spans="1:9" x14ac:dyDescent="0.25">
      <c r="A44" s="299" t="s">
        <v>867</v>
      </c>
      <c r="B44" s="255" t="s">
        <v>625</v>
      </c>
      <c r="C44" s="255" t="s">
        <v>63</v>
      </c>
      <c r="D44" s="300" t="s">
        <v>177</v>
      </c>
      <c r="E44" s="300" t="s">
        <v>177</v>
      </c>
      <c r="F44" s="300" t="s">
        <v>717</v>
      </c>
      <c r="G44" s="301">
        <f>VLOOKUP(C44,ADMINISTRATIVAS!$F$12:$L$76,7,FALSE)</f>
        <v>80</v>
      </c>
      <c r="H44" s="16" t="s">
        <v>867</v>
      </c>
      <c r="I44" s="98">
        <v>60</v>
      </c>
    </row>
    <row r="45" spans="1:9" x14ac:dyDescent="0.25">
      <c r="A45" s="299" t="s">
        <v>866</v>
      </c>
      <c r="B45" s="255" t="s">
        <v>608</v>
      </c>
      <c r="C45" s="256" t="s">
        <v>69</v>
      </c>
      <c r="D45" s="300" t="s">
        <v>177</v>
      </c>
      <c r="E45" s="300" t="s">
        <v>177</v>
      </c>
      <c r="F45" s="300" t="s">
        <v>717</v>
      </c>
      <c r="G45" s="301">
        <f>VLOOKUP(C45,ADMINISTRATIVAS!$F$12:$L$76,7,FALSE)</f>
        <v>100</v>
      </c>
      <c r="H45" s="16" t="s">
        <v>866</v>
      </c>
      <c r="I45" s="98">
        <v>60</v>
      </c>
    </row>
    <row r="46" spans="1:9" x14ac:dyDescent="0.25">
      <c r="A46" s="299" t="s">
        <v>867</v>
      </c>
      <c r="B46" s="256" t="s">
        <v>692</v>
      </c>
      <c r="C46" s="256" t="s">
        <v>70</v>
      </c>
      <c r="D46" s="300" t="s">
        <v>177</v>
      </c>
      <c r="E46" s="300" t="s">
        <v>177</v>
      </c>
      <c r="F46" s="300" t="s">
        <v>717</v>
      </c>
      <c r="G46" s="301">
        <f>VLOOKUP(C46,ADMINISTRATIVAS!$F$12:$L$76,7,FALSE)</f>
        <v>80</v>
      </c>
      <c r="H46" s="16" t="s">
        <v>867</v>
      </c>
      <c r="I46" s="98">
        <v>60</v>
      </c>
    </row>
    <row r="47" spans="1:9" x14ac:dyDescent="0.25">
      <c r="A47" s="299" t="s">
        <v>867</v>
      </c>
      <c r="B47" s="256" t="s">
        <v>686</v>
      </c>
      <c r="C47" s="256" t="s">
        <v>70</v>
      </c>
      <c r="D47" s="300" t="s">
        <v>177</v>
      </c>
      <c r="E47" s="300" t="s">
        <v>177</v>
      </c>
      <c r="F47" s="300" t="s">
        <v>717</v>
      </c>
      <c r="G47" s="301">
        <f>VLOOKUP(C47,ADMINISTRATIVAS!$F$12:$L$76,7,FALSE)</f>
        <v>80</v>
      </c>
      <c r="H47" s="16" t="s">
        <v>867</v>
      </c>
      <c r="I47" s="98">
        <v>60</v>
      </c>
    </row>
    <row r="48" spans="1:9" x14ac:dyDescent="0.25">
      <c r="A48" s="299" t="s">
        <v>867</v>
      </c>
      <c r="B48" s="256" t="s">
        <v>687</v>
      </c>
      <c r="C48" s="256" t="s">
        <v>70</v>
      </c>
      <c r="D48" s="300" t="s">
        <v>177</v>
      </c>
      <c r="E48" s="300" t="s">
        <v>177</v>
      </c>
      <c r="F48" s="300" t="s">
        <v>717</v>
      </c>
      <c r="G48" s="301">
        <f>VLOOKUP(C48,ADMINISTRATIVAS!$F$12:$L$76,7,FALSE)</f>
        <v>80</v>
      </c>
      <c r="H48" s="16" t="s">
        <v>867</v>
      </c>
      <c r="I48" s="98">
        <v>60</v>
      </c>
    </row>
    <row r="49" spans="1:9" x14ac:dyDescent="0.25">
      <c r="A49" s="299" t="s">
        <v>867</v>
      </c>
      <c r="B49" s="256" t="s">
        <v>688</v>
      </c>
      <c r="C49" s="256" t="s">
        <v>70</v>
      </c>
      <c r="D49" s="300" t="s">
        <v>177</v>
      </c>
      <c r="E49" s="300" t="s">
        <v>177</v>
      </c>
      <c r="F49" s="300" t="s">
        <v>717</v>
      </c>
      <c r="G49" s="301">
        <f>VLOOKUP(C49,ADMINISTRATIVAS!$F$12:$L$76,7,FALSE)</f>
        <v>80</v>
      </c>
      <c r="H49" s="16" t="s">
        <v>867</v>
      </c>
      <c r="I49" s="98">
        <v>60</v>
      </c>
    </row>
    <row r="50" spans="1:9" x14ac:dyDescent="0.25">
      <c r="A50" s="299" t="s">
        <v>867</v>
      </c>
      <c r="B50" s="256" t="s">
        <v>689</v>
      </c>
      <c r="C50" s="256" t="s">
        <v>70</v>
      </c>
      <c r="D50" s="300" t="s">
        <v>177</v>
      </c>
      <c r="E50" s="300" t="s">
        <v>177</v>
      </c>
      <c r="F50" s="300" t="s">
        <v>717</v>
      </c>
      <c r="G50" s="301">
        <f>VLOOKUP(C50,ADMINISTRATIVAS!$F$12:$L$76,7,FALSE)</f>
        <v>80</v>
      </c>
      <c r="H50" s="16" t="s">
        <v>867</v>
      </c>
      <c r="I50" s="98">
        <v>60</v>
      </c>
    </row>
    <row r="51" spans="1:9" x14ac:dyDescent="0.25">
      <c r="A51" s="299" t="s">
        <v>867</v>
      </c>
      <c r="B51" s="256" t="s">
        <v>625</v>
      </c>
      <c r="C51" s="255" t="s">
        <v>79</v>
      </c>
      <c r="D51" s="300" t="s">
        <v>177</v>
      </c>
      <c r="E51" s="300" t="s">
        <v>177</v>
      </c>
      <c r="F51" s="300" t="s">
        <v>717</v>
      </c>
      <c r="G51" s="301">
        <f>VLOOKUP(C51,ADMINISTRATIVAS!$F$12:$L$76,7,FALSE)</f>
        <v>80</v>
      </c>
      <c r="H51" s="16" t="s">
        <v>867</v>
      </c>
      <c r="I51" s="98">
        <v>60</v>
      </c>
    </row>
    <row r="52" spans="1:9" x14ac:dyDescent="0.25">
      <c r="A52" s="299" t="s">
        <v>867</v>
      </c>
      <c r="B52" s="256" t="s">
        <v>647</v>
      </c>
      <c r="C52" s="255" t="s">
        <v>79</v>
      </c>
      <c r="D52" s="300" t="s">
        <v>177</v>
      </c>
      <c r="E52" s="300" t="s">
        <v>177</v>
      </c>
      <c r="F52" s="300" t="s">
        <v>717</v>
      </c>
      <c r="G52" s="301">
        <f>VLOOKUP(C52,ADMINISTRATIVAS!$F$12:$L$76,7,FALSE)</f>
        <v>80</v>
      </c>
      <c r="H52" s="16" t="s">
        <v>867</v>
      </c>
      <c r="I52" s="98">
        <v>60</v>
      </c>
    </row>
    <row r="53" spans="1:9" x14ac:dyDescent="0.25">
      <c r="A53" s="299" t="s">
        <v>866</v>
      </c>
      <c r="B53" s="256" t="s">
        <v>694</v>
      </c>
      <c r="C53" s="255" t="s">
        <v>86</v>
      </c>
      <c r="D53" s="300" t="s">
        <v>177</v>
      </c>
      <c r="E53" s="300" t="s">
        <v>177</v>
      </c>
      <c r="F53" s="300" t="s">
        <v>717</v>
      </c>
      <c r="G53" s="301">
        <f>VLOOKUP(C53,ADMINISTRATIVAS!$F$12:$L$76,7,FALSE)</f>
        <v>80</v>
      </c>
      <c r="H53" s="16" t="s">
        <v>866</v>
      </c>
      <c r="I53" s="98">
        <v>60</v>
      </c>
    </row>
    <row r="54" spans="1:9" x14ac:dyDescent="0.25">
      <c r="A54" s="299" t="s">
        <v>866</v>
      </c>
      <c r="B54" s="256" t="s">
        <v>693</v>
      </c>
      <c r="C54" s="255" t="s">
        <v>86</v>
      </c>
      <c r="D54" s="300" t="s">
        <v>177</v>
      </c>
      <c r="E54" s="300" t="s">
        <v>177</v>
      </c>
      <c r="F54" s="300" t="s">
        <v>717</v>
      </c>
      <c r="G54" s="301">
        <f>VLOOKUP(C54,ADMINISTRATIVAS!$F$12:$L$76,7,FALSE)</f>
        <v>80</v>
      </c>
      <c r="H54" s="16" t="s">
        <v>866</v>
      </c>
      <c r="I54" s="98">
        <v>60</v>
      </c>
    </row>
    <row r="55" spans="1:9" x14ac:dyDescent="0.25">
      <c r="A55" s="299" t="s">
        <v>866</v>
      </c>
      <c r="B55" s="256" t="s">
        <v>684</v>
      </c>
      <c r="C55" s="255" t="s">
        <v>86</v>
      </c>
      <c r="D55" s="300" t="s">
        <v>177</v>
      </c>
      <c r="E55" s="300" t="s">
        <v>177</v>
      </c>
      <c r="F55" s="300" t="s">
        <v>717</v>
      </c>
      <c r="G55" s="301">
        <f>VLOOKUP(C55,ADMINISTRATIVAS!$F$12:$L$76,7,FALSE)</f>
        <v>80</v>
      </c>
      <c r="H55" s="16" t="s">
        <v>866</v>
      </c>
      <c r="I55" s="98">
        <v>60</v>
      </c>
    </row>
    <row r="56" spans="1:9" x14ac:dyDescent="0.25">
      <c r="A56" s="299" t="s">
        <v>866</v>
      </c>
      <c r="B56" s="256" t="s">
        <v>694</v>
      </c>
      <c r="C56" s="255" t="s">
        <v>87</v>
      </c>
      <c r="D56" s="300" t="s">
        <v>177</v>
      </c>
      <c r="E56" s="300" t="s">
        <v>177</v>
      </c>
      <c r="F56" s="300" t="s">
        <v>717</v>
      </c>
      <c r="G56" s="301">
        <f>VLOOKUP(C56,ADMINISTRATIVAS!$F$12:$L$76,7,FALSE)</f>
        <v>100</v>
      </c>
      <c r="H56" s="16" t="s">
        <v>866</v>
      </c>
      <c r="I56" s="98">
        <v>60</v>
      </c>
    </row>
    <row r="57" spans="1:9" x14ac:dyDescent="0.25">
      <c r="A57" s="299" t="s">
        <v>866</v>
      </c>
      <c r="B57" s="256" t="s">
        <v>693</v>
      </c>
      <c r="C57" s="255" t="s">
        <v>87</v>
      </c>
      <c r="D57" s="300" t="s">
        <v>177</v>
      </c>
      <c r="E57" s="300" t="s">
        <v>177</v>
      </c>
      <c r="F57" s="300" t="s">
        <v>717</v>
      </c>
      <c r="G57" s="301">
        <f>VLOOKUP(C57,ADMINISTRATIVAS!$F$12:$L$76,7,FALSE)</f>
        <v>100</v>
      </c>
      <c r="H57" s="16" t="s">
        <v>866</v>
      </c>
      <c r="I57" s="98">
        <v>60</v>
      </c>
    </row>
    <row r="58" spans="1:9" x14ac:dyDescent="0.25">
      <c r="A58" s="299" t="s">
        <v>867</v>
      </c>
      <c r="B58" s="255" t="s">
        <v>647</v>
      </c>
      <c r="C58" s="255" t="s">
        <v>89</v>
      </c>
      <c r="D58" s="300" t="s">
        <v>177</v>
      </c>
      <c r="E58" s="300" t="s">
        <v>177</v>
      </c>
      <c r="F58" s="300" t="s">
        <v>717</v>
      </c>
      <c r="G58" s="301">
        <f>VLOOKUP(C58,ADMINISTRATIVAS!$F$12:$L$76,7,FALSE)</f>
        <v>80</v>
      </c>
      <c r="H58" s="16" t="s">
        <v>867</v>
      </c>
      <c r="I58" s="98">
        <v>60</v>
      </c>
    </row>
    <row r="59" spans="1:9" x14ac:dyDescent="0.25">
      <c r="A59" s="299" t="s">
        <v>867</v>
      </c>
      <c r="B59" s="256" t="s">
        <v>625</v>
      </c>
      <c r="C59" s="255" t="s">
        <v>154</v>
      </c>
      <c r="D59" s="300" t="s">
        <v>177</v>
      </c>
      <c r="E59" s="300" t="s">
        <v>177</v>
      </c>
      <c r="F59" s="300" t="s">
        <v>717</v>
      </c>
      <c r="G59" s="301">
        <f>VLOOKUP(C59,ADMINISTRATIVAS!$F$12:$L$76,7,FALSE)</f>
        <v>60</v>
      </c>
      <c r="H59" s="16" t="s">
        <v>867</v>
      </c>
      <c r="I59" s="98">
        <v>60</v>
      </c>
    </row>
    <row r="60" spans="1:9" x14ac:dyDescent="0.25">
      <c r="A60" s="299" t="s">
        <v>867</v>
      </c>
      <c r="B60" s="256" t="s">
        <v>653</v>
      </c>
      <c r="C60" s="255" t="s">
        <v>154</v>
      </c>
      <c r="D60" s="300" t="s">
        <v>177</v>
      </c>
      <c r="E60" s="300" t="s">
        <v>177</v>
      </c>
      <c r="F60" s="300" t="s">
        <v>717</v>
      </c>
      <c r="G60" s="301">
        <f>VLOOKUP(C60,ADMINISTRATIVAS!$F$12:$L$76,7,FALSE)</f>
        <v>60</v>
      </c>
      <c r="H60" s="16" t="s">
        <v>867</v>
      </c>
      <c r="I60" s="98">
        <v>60</v>
      </c>
    </row>
    <row r="61" spans="1:9" x14ac:dyDescent="0.25">
      <c r="A61" s="299" t="s">
        <v>867</v>
      </c>
      <c r="B61" s="256" t="s">
        <v>839</v>
      </c>
      <c r="C61" s="255" t="s">
        <v>155</v>
      </c>
      <c r="D61" s="300" t="s">
        <v>177</v>
      </c>
      <c r="E61" s="300" t="s">
        <v>177</v>
      </c>
      <c r="F61" s="300" t="s">
        <v>717</v>
      </c>
      <c r="G61" s="301">
        <f>VLOOKUP(C61,ADMINISTRATIVAS!$F$12:$L$76,7,FALSE)</f>
        <v>40</v>
      </c>
      <c r="H61" s="16" t="s">
        <v>867</v>
      </c>
      <c r="I61" s="98">
        <v>60</v>
      </c>
    </row>
    <row r="62" spans="1:9" x14ac:dyDescent="0.25">
      <c r="A62" s="299" t="s">
        <v>867</v>
      </c>
      <c r="B62" s="256" t="s">
        <v>840</v>
      </c>
      <c r="C62" s="255" t="s">
        <v>155</v>
      </c>
      <c r="D62" s="300" t="s">
        <v>177</v>
      </c>
      <c r="E62" s="300" t="s">
        <v>177</v>
      </c>
      <c r="F62" s="300" t="s">
        <v>717</v>
      </c>
      <c r="G62" s="301">
        <f>VLOOKUP(C62,ADMINISTRATIVAS!$F$12:$L$76,7,FALSE)</f>
        <v>40</v>
      </c>
      <c r="H62" s="16" t="s">
        <v>867</v>
      </c>
      <c r="I62" s="98">
        <v>60</v>
      </c>
    </row>
    <row r="63" spans="1:9" x14ac:dyDescent="0.25">
      <c r="A63" s="299" t="s">
        <v>867</v>
      </c>
      <c r="B63" s="256" t="s">
        <v>837</v>
      </c>
      <c r="C63" s="255" t="s">
        <v>155</v>
      </c>
      <c r="D63" s="300" t="s">
        <v>177</v>
      </c>
      <c r="E63" s="300" t="s">
        <v>177</v>
      </c>
      <c r="F63" s="300" t="s">
        <v>717</v>
      </c>
      <c r="G63" s="301">
        <f>VLOOKUP(C63,ADMINISTRATIVAS!$F$12:$L$76,7,FALSE)</f>
        <v>40</v>
      </c>
      <c r="H63" s="16" t="s">
        <v>867</v>
      </c>
      <c r="I63" s="98">
        <v>60</v>
      </c>
    </row>
    <row r="64" spans="1:9" x14ac:dyDescent="0.25">
      <c r="A64" s="299" t="s">
        <v>867</v>
      </c>
      <c r="B64" s="256" t="s">
        <v>625</v>
      </c>
      <c r="C64" s="255" t="s">
        <v>155</v>
      </c>
      <c r="D64" s="300" t="s">
        <v>177</v>
      </c>
      <c r="E64" s="300" t="s">
        <v>177</v>
      </c>
      <c r="F64" s="300" t="s">
        <v>717</v>
      </c>
      <c r="G64" s="301">
        <f>VLOOKUP(C64,ADMINISTRATIVAS!$F$12:$L$76,7,FALSE)</f>
        <v>40</v>
      </c>
      <c r="H64" s="16" t="s">
        <v>867</v>
      </c>
      <c r="I64" s="98">
        <v>60</v>
      </c>
    </row>
    <row r="65" spans="1:9" x14ac:dyDescent="0.25">
      <c r="A65" s="299" t="s">
        <v>867</v>
      </c>
      <c r="B65" s="256" t="s">
        <v>838</v>
      </c>
      <c r="C65" s="255" t="s">
        <v>155</v>
      </c>
      <c r="D65" s="300" t="s">
        <v>177</v>
      </c>
      <c r="E65" s="300" t="s">
        <v>177</v>
      </c>
      <c r="F65" s="300" t="s">
        <v>717</v>
      </c>
      <c r="G65" s="301">
        <f>VLOOKUP(C65,ADMINISTRATIVAS!$F$12:$L$76,7,FALSE)</f>
        <v>40</v>
      </c>
      <c r="H65" s="16" t="s">
        <v>867</v>
      </c>
      <c r="I65" s="98">
        <v>60</v>
      </c>
    </row>
    <row r="66" spans="1:9" x14ac:dyDescent="0.25">
      <c r="A66" s="299" t="s">
        <v>867</v>
      </c>
      <c r="B66" s="256" t="s">
        <v>653</v>
      </c>
      <c r="C66" s="255" t="s">
        <v>155</v>
      </c>
      <c r="D66" s="300" t="s">
        <v>177</v>
      </c>
      <c r="E66" s="300" t="s">
        <v>177</v>
      </c>
      <c r="F66" s="300" t="s">
        <v>717</v>
      </c>
      <c r="G66" s="301">
        <f>VLOOKUP(C66,ADMINISTRATIVAS!$F$12:$L$76,7,FALSE)</f>
        <v>40</v>
      </c>
      <c r="H66" s="16" t="s">
        <v>867</v>
      </c>
      <c r="I66" s="98">
        <v>60</v>
      </c>
    </row>
    <row r="67" spans="1:9" x14ac:dyDescent="0.25">
      <c r="A67" s="299" t="s">
        <v>867</v>
      </c>
      <c r="B67" s="256" t="s">
        <v>837</v>
      </c>
      <c r="C67" s="255" t="s">
        <v>162</v>
      </c>
      <c r="D67" s="300" t="s">
        <v>177</v>
      </c>
      <c r="E67" s="300" t="s">
        <v>177</v>
      </c>
      <c r="F67" s="300" t="s">
        <v>717</v>
      </c>
      <c r="G67" s="301">
        <f>VLOOKUP(C67,ADMINISTRATIVAS!$F$12:$L$76,7,FALSE)</f>
        <v>80</v>
      </c>
      <c r="H67" s="16" t="s">
        <v>867</v>
      </c>
      <c r="I67" s="98">
        <v>60</v>
      </c>
    </row>
    <row r="68" spans="1:9" x14ac:dyDescent="0.25">
      <c r="A68" s="299" t="s">
        <v>867</v>
      </c>
      <c r="B68" s="256" t="s">
        <v>838</v>
      </c>
      <c r="C68" s="255" t="s">
        <v>162</v>
      </c>
      <c r="D68" s="300" t="s">
        <v>177</v>
      </c>
      <c r="E68" s="300" t="s">
        <v>177</v>
      </c>
      <c r="F68" s="300" t="s">
        <v>717</v>
      </c>
      <c r="G68" s="301">
        <f>VLOOKUP(C68,ADMINISTRATIVAS!$F$12:$L$76,7,FALSE)</f>
        <v>80</v>
      </c>
      <c r="H68" s="16" t="s">
        <v>867</v>
      </c>
      <c r="I68" s="98">
        <v>60</v>
      </c>
    </row>
    <row r="69" spans="1:9" x14ac:dyDescent="0.25">
      <c r="A69" s="299" t="s">
        <v>867</v>
      </c>
      <c r="B69" s="256" t="s">
        <v>653</v>
      </c>
      <c r="C69" s="255" t="s">
        <v>162</v>
      </c>
      <c r="D69" s="300" t="s">
        <v>177</v>
      </c>
      <c r="E69" s="300" t="s">
        <v>177</v>
      </c>
      <c r="F69" s="300" t="s">
        <v>717</v>
      </c>
      <c r="G69" s="301">
        <f>VLOOKUP(C69,ADMINISTRATIVAS!$F$12:$L$76,7,FALSE)</f>
        <v>80</v>
      </c>
      <c r="H69" s="16" t="s">
        <v>867</v>
      </c>
      <c r="I69" s="98">
        <v>60</v>
      </c>
    </row>
    <row r="70" spans="1:9" x14ac:dyDescent="0.25">
      <c r="A70" s="299" t="s">
        <v>867</v>
      </c>
      <c r="B70" s="256" t="s">
        <v>837</v>
      </c>
      <c r="C70" s="255" t="s">
        <v>163</v>
      </c>
      <c r="D70" s="300" t="s">
        <v>177</v>
      </c>
      <c r="E70" s="300" t="s">
        <v>177</v>
      </c>
      <c r="F70" s="300" t="s">
        <v>717</v>
      </c>
      <c r="G70" s="301">
        <f>VLOOKUP(C70,ADMINISTRATIVAS!$F$12:$L$76,7,FALSE)</f>
        <v>80</v>
      </c>
      <c r="H70" s="16" t="s">
        <v>867</v>
      </c>
      <c r="I70" s="98">
        <v>60</v>
      </c>
    </row>
    <row r="71" spans="1:9" x14ac:dyDescent="0.25">
      <c r="A71" s="299" t="s">
        <v>867</v>
      </c>
      <c r="B71" s="256" t="s">
        <v>838</v>
      </c>
      <c r="C71" s="255" t="s">
        <v>163</v>
      </c>
      <c r="D71" s="300" t="s">
        <v>177</v>
      </c>
      <c r="E71" s="300" t="s">
        <v>177</v>
      </c>
      <c r="F71" s="300" t="s">
        <v>717</v>
      </c>
      <c r="G71" s="301">
        <f>VLOOKUP(C71,ADMINISTRATIVAS!$F$12:$L$76,7,FALSE)</f>
        <v>80</v>
      </c>
      <c r="H71" s="16" t="s">
        <v>867</v>
      </c>
      <c r="I71" s="98">
        <v>60</v>
      </c>
    </row>
    <row r="72" spans="1:9" x14ac:dyDescent="0.25">
      <c r="A72" s="299" t="s">
        <v>867</v>
      </c>
      <c r="B72" s="256" t="s">
        <v>837</v>
      </c>
      <c r="C72" s="255" t="s">
        <v>164</v>
      </c>
      <c r="D72" s="300" t="s">
        <v>177</v>
      </c>
      <c r="E72" s="300" t="s">
        <v>177</v>
      </c>
      <c r="F72" s="300" t="s">
        <v>717</v>
      </c>
      <c r="G72" s="301">
        <f>VLOOKUP(C72,ADMINISTRATIVAS!$F$12:$L$76,7,FALSE)</f>
        <v>80</v>
      </c>
      <c r="H72" s="16" t="s">
        <v>867</v>
      </c>
      <c r="I72" s="98">
        <v>60</v>
      </c>
    </row>
    <row r="73" spans="1:9" x14ac:dyDescent="0.25">
      <c r="A73" s="299" t="s">
        <v>867</v>
      </c>
      <c r="B73" s="256" t="s">
        <v>653</v>
      </c>
      <c r="C73" s="255" t="s">
        <v>164</v>
      </c>
      <c r="D73" s="300" t="s">
        <v>177</v>
      </c>
      <c r="E73" s="300" t="s">
        <v>177</v>
      </c>
      <c r="F73" s="300" t="s">
        <v>717</v>
      </c>
      <c r="G73" s="301">
        <f>VLOOKUP(C73,ADMINISTRATIVAS!$F$12:$L$76,7,FALSE)</f>
        <v>80</v>
      </c>
      <c r="H73" s="16" t="s">
        <v>867</v>
      </c>
      <c r="I73" s="98">
        <v>60</v>
      </c>
    </row>
    <row r="74" spans="1:9" x14ac:dyDescent="0.25">
      <c r="A74" s="299" t="s">
        <v>867</v>
      </c>
      <c r="B74" s="255" t="s">
        <v>625</v>
      </c>
      <c r="C74" s="254" t="s">
        <v>301</v>
      </c>
      <c r="D74" s="300" t="s">
        <v>177</v>
      </c>
      <c r="E74" s="300" t="s">
        <v>177</v>
      </c>
      <c r="F74" s="300" t="s">
        <v>887</v>
      </c>
      <c r="G74" s="301">
        <f>VLOOKUP(C74,TECNICAS!$E$12:$K$117,7,FALSE)</f>
        <v>80</v>
      </c>
      <c r="H74" s="16" t="s">
        <v>867</v>
      </c>
      <c r="I74" s="98">
        <v>60</v>
      </c>
    </row>
    <row r="75" spans="1:9" x14ac:dyDescent="0.25">
      <c r="A75" s="299" t="s">
        <v>867</v>
      </c>
      <c r="B75" s="256" t="s">
        <v>691</v>
      </c>
      <c r="C75" s="254" t="s">
        <v>302</v>
      </c>
      <c r="D75" s="300" t="s">
        <v>177</v>
      </c>
      <c r="E75" s="300" t="s">
        <v>177</v>
      </c>
      <c r="F75" s="300" t="s">
        <v>887</v>
      </c>
      <c r="G75" s="301">
        <f>VLOOKUP(C75,TECNICAS!$E$12:$K$117,7,FALSE)</f>
        <v>100</v>
      </c>
      <c r="H75" s="16" t="s">
        <v>867</v>
      </c>
      <c r="I75" s="98">
        <v>60</v>
      </c>
    </row>
    <row r="76" spans="1:9" x14ac:dyDescent="0.25">
      <c r="A76" s="299" t="s">
        <v>867</v>
      </c>
      <c r="B76" s="256" t="s">
        <v>625</v>
      </c>
      <c r="C76" s="254" t="s">
        <v>302</v>
      </c>
      <c r="D76" s="300" t="s">
        <v>177</v>
      </c>
      <c r="E76" s="300" t="s">
        <v>177</v>
      </c>
      <c r="F76" s="300" t="s">
        <v>887</v>
      </c>
      <c r="G76" s="301">
        <f>VLOOKUP(C76,TECNICAS!$E$12:$K$117,7,FALSE)</f>
        <v>100</v>
      </c>
      <c r="H76" s="16" t="s">
        <v>867</v>
      </c>
      <c r="I76" s="98">
        <v>60</v>
      </c>
    </row>
    <row r="77" spans="1:9" x14ac:dyDescent="0.25">
      <c r="A77" s="299" t="s">
        <v>867</v>
      </c>
      <c r="B77" s="256" t="s">
        <v>841</v>
      </c>
      <c r="C77" s="254" t="s">
        <v>302</v>
      </c>
      <c r="D77" s="300" t="s">
        <v>177</v>
      </c>
      <c r="E77" s="300" t="s">
        <v>177</v>
      </c>
      <c r="F77" s="300" t="s">
        <v>887</v>
      </c>
      <c r="G77" s="301">
        <f>VLOOKUP(C77,TECNICAS!$E$12:$K$117,7,FALSE)</f>
        <v>100</v>
      </c>
      <c r="H77" s="16" t="s">
        <v>867</v>
      </c>
      <c r="I77" s="98">
        <v>60</v>
      </c>
    </row>
    <row r="78" spans="1:9" x14ac:dyDescent="0.25">
      <c r="A78" s="299" t="s">
        <v>867</v>
      </c>
      <c r="B78" s="255" t="s">
        <v>619</v>
      </c>
      <c r="C78" s="256" t="s">
        <v>304</v>
      </c>
      <c r="D78" s="300" t="s">
        <v>177</v>
      </c>
      <c r="E78" s="300" t="s">
        <v>177</v>
      </c>
      <c r="F78" s="300" t="s">
        <v>887</v>
      </c>
      <c r="G78" s="301">
        <f>VLOOKUP(C78,TECNICAS!$E$12:$K$117,7,FALSE)</f>
        <v>100</v>
      </c>
      <c r="H78" s="16" t="s">
        <v>867</v>
      </c>
      <c r="I78" s="98">
        <v>60</v>
      </c>
    </row>
    <row r="79" spans="1:9" x14ac:dyDescent="0.25">
      <c r="A79" s="299" t="s">
        <v>867</v>
      </c>
      <c r="B79" s="255" t="s">
        <v>619</v>
      </c>
      <c r="C79" s="256" t="s">
        <v>305</v>
      </c>
      <c r="D79" s="300" t="s">
        <v>177</v>
      </c>
      <c r="E79" s="300" t="s">
        <v>177</v>
      </c>
      <c r="F79" s="300" t="s">
        <v>887</v>
      </c>
      <c r="G79" s="301">
        <f>VLOOKUP(C79,TECNICAS!$E$12:$K$117,7,FALSE)</f>
        <v>100</v>
      </c>
      <c r="H79" s="16" t="s">
        <v>867</v>
      </c>
      <c r="I79" s="98">
        <v>60</v>
      </c>
    </row>
    <row r="80" spans="1:9" x14ac:dyDescent="0.25">
      <c r="A80" s="299" t="s">
        <v>867</v>
      </c>
      <c r="B80" s="256" t="s">
        <v>691</v>
      </c>
      <c r="C80" s="256" t="s">
        <v>306</v>
      </c>
      <c r="D80" s="300" t="s">
        <v>177</v>
      </c>
      <c r="E80" s="300" t="s">
        <v>177</v>
      </c>
      <c r="F80" s="300" t="s">
        <v>887</v>
      </c>
      <c r="G80" s="301">
        <f>VLOOKUP(C80,TECNICAS!$E$12:$K$117,7,FALSE)</f>
        <v>80</v>
      </c>
      <c r="H80" s="16" t="s">
        <v>867</v>
      </c>
      <c r="I80" s="98">
        <v>60</v>
      </c>
    </row>
    <row r="81" spans="1:9" x14ac:dyDescent="0.25">
      <c r="A81" s="299" t="s">
        <v>867</v>
      </c>
      <c r="B81" s="256" t="s">
        <v>625</v>
      </c>
      <c r="C81" s="256" t="s">
        <v>306</v>
      </c>
      <c r="D81" s="300" t="s">
        <v>177</v>
      </c>
      <c r="E81" s="300" t="s">
        <v>177</v>
      </c>
      <c r="F81" s="300" t="s">
        <v>887</v>
      </c>
      <c r="G81" s="301">
        <f>VLOOKUP(C81,TECNICAS!$E$12:$K$117,7,FALSE)</f>
        <v>80</v>
      </c>
      <c r="H81" s="16" t="s">
        <v>867</v>
      </c>
      <c r="I81" s="98">
        <v>60</v>
      </c>
    </row>
    <row r="82" spans="1:9" x14ac:dyDescent="0.25">
      <c r="A82" s="299" t="s">
        <v>867</v>
      </c>
      <c r="B82" s="255" t="s">
        <v>619</v>
      </c>
      <c r="C82" s="256" t="s">
        <v>307</v>
      </c>
      <c r="D82" s="300" t="s">
        <v>177</v>
      </c>
      <c r="E82" s="300" t="s">
        <v>177</v>
      </c>
      <c r="F82" s="300" t="s">
        <v>887</v>
      </c>
      <c r="G82" s="301">
        <f>VLOOKUP(C82,TECNICAS!$E$12:$K$117,7,FALSE)</f>
        <v>80</v>
      </c>
      <c r="H82" s="16" t="s">
        <v>867</v>
      </c>
      <c r="I82" s="98">
        <v>60</v>
      </c>
    </row>
    <row r="83" spans="1:9" x14ac:dyDescent="0.25">
      <c r="A83" s="299" t="s">
        <v>867</v>
      </c>
      <c r="B83" s="255" t="s">
        <v>619</v>
      </c>
      <c r="C83" s="256" t="s">
        <v>336</v>
      </c>
      <c r="D83" s="300" t="s">
        <v>177</v>
      </c>
      <c r="E83" s="300" t="s">
        <v>177</v>
      </c>
      <c r="F83" s="300" t="s">
        <v>887</v>
      </c>
      <c r="G83" s="301">
        <f>VLOOKUP(C83,TECNICAS!$E$12:$K$117,7,FALSE)</f>
        <v>80</v>
      </c>
      <c r="H83" s="16" t="s">
        <v>867</v>
      </c>
      <c r="I83" s="98">
        <v>60</v>
      </c>
    </row>
    <row r="84" spans="1:9" x14ac:dyDescent="0.25">
      <c r="A84" s="299" t="s">
        <v>867</v>
      </c>
      <c r="B84" s="256" t="s">
        <v>691</v>
      </c>
      <c r="C84" s="256" t="s">
        <v>350</v>
      </c>
      <c r="D84" s="300" t="s">
        <v>177</v>
      </c>
      <c r="E84" s="300" t="s">
        <v>177</v>
      </c>
      <c r="F84" s="300" t="s">
        <v>887</v>
      </c>
      <c r="G84" s="301">
        <f>VLOOKUP(C84,TECNICAS!$E$12:$K$117,7,FALSE)</f>
        <v>80</v>
      </c>
      <c r="H84" s="16" t="s">
        <v>867</v>
      </c>
      <c r="I84" s="98">
        <v>60</v>
      </c>
    </row>
    <row r="85" spans="1:9" x14ac:dyDescent="0.25">
      <c r="A85" s="299" t="s">
        <v>867</v>
      </c>
      <c r="B85" s="256" t="s">
        <v>625</v>
      </c>
      <c r="C85" s="256" t="s">
        <v>350</v>
      </c>
      <c r="D85" s="300" t="s">
        <v>177</v>
      </c>
      <c r="E85" s="300" t="s">
        <v>177</v>
      </c>
      <c r="F85" s="300" t="s">
        <v>887</v>
      </c>
      <c r="G85" s="301">
        <f>VLOOKUP(C85,TECNICAS!$E$12:$K$117,7,FALSE)</f>
        <v>80</v>
      </c>
      <c r="H85" s="16" t="s">
        <v>867</v>
      </c>
      <c r="I85" s="98">
        <v>60</v>
      </c>
    </row>
    <row r="86" spans="1:9" x14ac:dyDescent="0.25">
      <c r="A86" s="299" t="s">
        <v>867</v>
      </c>
      <c r="B86" s="255" t="s">
        <v>619</v>
      </c>
      <c r="C86" s="256" t="s">
        <v>351</v>
      </c>
      <c r="D86" s="300" t="s">
        <v>177</v>
      </c>
      <c r="E86" s="300" t="s">
        <v>177</v>
      </c>
      <c r="F86" s="300" t="s">
        <v>887</v>
      </c>
      <c r="G86" s="301">
        <f>VLOOKUP(C86,TECNICAS!$E$12:$K$117,7,FALSE)</f>
        <v>80</v>
      </c>
      <c r="H86" s="16" t="s">
        <v>867</v>
      </c>
      <c r="I86" s="98">
        <v>60</v>
      </c>
    </row>
    <row r="87" spans="1:9" x14ac:dyDescent="0.25">
      <c r="A87" s="299" t="s">
        <v>867</v>
      </c>
      <c r="B87" s="255" t="s">
        <v>619</v>
      </c>
      <c r="C87" s="256" t="s">
        <v>352</v>
      </c>
      <c r="D87" s="300" t="s">
        <v>177</v>
      </c>
      <c r="E87" s="300" t="s">
        <v>177</v>
      </c>
      <c r="F87" s="300" t="s">
        <v>887</v>
      </c>
      <c r="G87" s="301">
        <f>VLOOKUP(C87,TECNICAS!$E$12:$K$117,7,FALSE)</f>
        <v>80</v>
      </c>
      <c r="H87" s="16" t="s">
        <v>867</v>
      </c>
      <c r="I87" s="98">
        <v>60</v>
      </c>
    </row>
    <row r="88" spans="1:9" x14ac:dyDescent="0.25">
      <c r="A88" s="299" t="s">
        <v>867</v>
      </c>
      <c r="B88" s="256" t="s">
        <v>691</v>
      </c>
      <c r="C88" s="256" t="s">
        <v>353</v>
      </c>
      <c r="D88" s="300" t="s">
        <v>177</v>
      </c>
      <c r="E88" s="300" t="s">
        <v>177</v>
      </c>
      <c r="F88" s="300" t="s">
        <v>887</v>
      </c>
      <c r="G88" s="301">
        <f>VLOOKUP(C88,TECNICAS!$E$12:$K$117,7,FALSE)</f>
        <v>100</v>
      </c>
      <c r="H88" s="16" t="s">
        <v>867</v>
      </c>
      <c r="I88" s="98">
        <v>60</v>
      </c>
    </row>
    <row r="89" spans="1:9" x14ac:dyDescent="0.25">
      <c r="A89" s="299" t="s">
        <v>867</v>
      </c>
      <c r="B89" s="256" t="s">
        <v>625</v>
      </c>
      <c r="C89" s="256" t="s">
        <v>353</v>
      </c>
      <c r="D89" s="300" t="s">
        <v>177</v>
      </c>
      <c r="E89" s="300" t="s">
        <v>177</v>
      </c>
      <c r="F89" s="300" t="s">
        <v>887</v>
      </c>
      <c r="G89" s="301">
        <f>VLOOKUP(C89,TECNICAS!$E$12:$K$117,7,FALSE)</f>
        <v>100</v>
      </c>
      <c r="H89" s="16" t="s">
        <v>867</v>
      </c>
      <c r="I89" s="98">
        <v>60</v>
      </c>
    </row>
    <row r="90" spans="1:9" x14ac:dyDescent="0.25">
      <c r="A90" s="299" t="s">
        <v>867</v>
      </c>
      <c r="B90" s="255" t="s">
        <v>625</v>
      </c>
      <c r="C90" s="256" t="s">
        <v>354</v>
      </c>
      <c r="D90" s="300" t="s">
        <v>177</v>
      </c>
      <c r="E90" s="300" t="s">
        <v>177</v>
      </c>
      <c r="F90" s="300" t="s">
        <v>887</v>
      </c>
      <c r="G90" s="301">
        <f>VLOOKUP(C90,TECNICAS!$E$12:$K$117,7,FALSE)</f>
        <v>60</v>
      </c>
      <c r="H90" s="16" t="s">
        <v>867</v>
      </c>
      <c r="I90" s="98">
        <v>60</v>
      </c>
    </row>
    <row r="91" spans="1:9" x14ac:dyDescent="0.25">
      <c r="A91" s="299" t="s">
        <v>867</v>
      </c>
      <c r="B91" s="255" t="s">
        <v>620</v>
      </c>
      <c r="C91" s="256" t="s">
        <v>413</v>
      </c>
      <c r="D91" s="300" t="s">
        <v>177</v>
      </c>
      <c r="E91" s="300" t="s">
        <v>177</v>
      </c>
      <c r="F91" s="300" t="s">
        <v>887</v>
      </c>
      <c r="G91" s="301">
        <f>VLOOKUP(C91,TECNICAS!$E$12:$K$117,7,FALSE)</f>
        <v>60</v>
      </c>
      <c r="H91" s="16" t="s">
        <v>867</v>
      </c>
      <c r="I91" s="98">
        <v>60</v>
      </c>
    </row>
    <row r="92" spans="1:9" x14ac:dyDescent="0.25">
      <c r="A92" s="299" t="s">
        <v>867</v>
      </c>
      <c r="B92" s="256" t="s">
        <v>620</v>
      </c>
      <c r="C92" s="256" t="s">
        <v>414</v>
      </c>
      <c r="D92" s="300" t="s">
        <v>177</v>
      </c>
      <c r="E92" s="300" t="s">
        <v>177</v>
      </c>
      <c r="F92" s="300" t="s">
        <v>887</v>
      </c>
      <c r="G92" s="301">
        <f>VLOOKUP(C92,TECNICAS!$E$12:$K$117,7,FALSE)</f>
        <v>60</v>
      </c>
      <c r="H92" s="16" t="s">
        <v>867</v>
      </c>
      <c r="I92" s="98">
        <v>60</v>
      </c>
    </row>
    <row r="93" spans="1:9" x14ac:dyDescent="0.25">
      <c r="A93" s="299" t="s">
        <v>867</v>
      </c>
      <c r="B93" s="256" t="s">
        <v>650</v>
      </c>
      <c r="C93" s="256" t="s">
        <v>414</v>
      </c>
      <c r="D93" s="300" t="s">
        <v>177</v>
      </c>
      <c r="E93" s="300" t="s">
        <v>177</v>
      </c>
      <c r="F93" s="300" t="s">
        <v>887</v>
      </c>
      <c r="G93" s="301">
        <f>VLOOKUP(C93,TECNICAS!$E$12:$K$117,7,FALSE)</f>
        <v>60</v>
      </c>
      <c r="H93" s="16" t="s">
        <v>867</v>
      </c>
      <c r="I93" s="98">
        <v>60</v>
      </c>
    </row>
    <row r="94" spans="1:9" x14ac:dyDescent="0.25">
      <c r="A94" s="299" t="s">
        <v>866</v>
      </c>
      <c r="B94" s="256" t="s">
        <v>606</v>
      </c>
      <c r="C94" s="256" t="s">
        <v>416</v>
      </c>
      <c r="D94" s="300" t="s">
        <v>177</v>
      </c>
      <c r="E94" s="300" t="s">
        <v>177</v>
      </c>
      <c r="F94" s="300" t="s">
        <v>887</v>
      </c>
      <c r="G94" s="301">
        <f>VLOOKUP(C94,TECNICAS!$E$12:$K$117,7,FALSE)</f>
        <v>60</v>
      </c>
      <c r="H94" s="16" t="s">
        <v>866</v>
      </c>
      <c r="I94" s="98">
        <v>60</v>
      </c>
    </row>
    <row r="95" spans="1:9" x14ac:dyDescent="0.25">
      <c r="A95" s="299" t="s">
        <v>867</v>
      </c>
      <c r="B95" s="256" t="s">
        <v>620</v>
      </c>
      <c r="C95" s="256" t="s">
        <v>416</v>
      </c>
      <c r="D95" s="300" t="s">
        <v>177</v>
      </c>
      <c r="E95" s="300" t="s">
        <v>177</v>
      </c>
      <c r="F95" s="300" t="s">
        <v>887</v>
      </c>
      <c r="G95" s="301">
        <f>VLOOKUP(C95,TECNICAS!$E$12:$K$117,7,FALSE)</f>
        <v>60</v>
      </c>
      <c r="H95" s="16" t="s">
        <v>867</v>
      </c>
      <c r="I95" s="98">
        <v>60</v>
      </c>
    </row>
    <row r="96" spans="1:9" x14ac:dyDescent="0.25">
      <c r="A96" s="299" t="s">
        <v>867</v>
      </c>
      <c r="B96" s="256" t="s">
        <v>638</v>
      </c>
      <c r="C96" s="256" t="s">
        <v>416</v>
      </c>
      <c r="D96" s="300" t="s">
        <v>177</v>
      </c>
      <c r="E96" s="300" t="s">
        <v>177</v>
      </c>
      <c r="F96" s="300" t="s">
        <v>887</v>
      </c>
      <c r="G96" s="301">
        <f>VLOOKUP(C96,TECNICAS!$E$12:$K$117,7,FALSE)</f>
        <v>60</v>
      </c>
      <c r="H96" s="16" t="s">
        <v>867</v>
      </c>
      <c r="I96" s="98">
        <v>60</v>
      </c>
    </row>
    <row r="97" spans="1:9" x14ac:dyDescent="0.25">
      <c r="A97" s="299" t="s">
        <v>867</v>
      </c>
      <c r="B97" s="255" t="s">
        <v>620</v>
      </c>
      <c r="C97" s="256" t="s">
        <v>418</v>
      </c>
      <c r="D97" s="300" t="s">
        <v>177</v>
      </c>
      <c r="E97" s="300" t="s">
        <v>177</v>
      </c>
      <c r="F97" s="300" t="s">
        <v>887</v>
      </c>
      <c r="G97" s="301">
        <f>VLOOKUP(C97,TECNICAS!$E$12:$K$117,7,FALSE)</f>
        <v>80</v>
      </c>
      <c r="H97" s="16" t="s">
        <v>867</v>
      </c>
      <c r="I97" s="98">
        <v>60</v>
      </c>
    </row>
    <row r="98" spans="1:9" x14ac:dyDescent="0.25">
      <c r="A98" s="299" t="s">
        <v>867</v>
      </c>
      <c r="B98" s="255" t="s">
        <v>638</v>
      </c>
      <c r="C98" s="256" t="s">
        <v>420</v>
      </c>
      <c r="D98" s="300" t="s">
        <v>177</v>
      </c>
      <c r="E98" s="300" t="s">
        <v>177</v>
      </c>
      <c r="F98" s="300" t="s">
        <v>887</v>
      </c>
      <c r="G98" s="301">
        <f>VLOOKUP(C98,TECNICAS!$E$12:$K$117,7,FALSE)</f>
        <v>80</v>
      </c>
      <c r="H98" s="16" t="s">
        <v>867</v>
      </c>
      <c r="I98" s="98">
        <v>60</v>
      </c>
    </row>
    <row r="99" spans="1:9" x14ac:dyDescent="0.25">
      <c r="A99" s="299" t="s">
        <v>866</v>
      </c>
      <c r="B99" s="256" t="s">
        <v>605</v>
      </c>
      <c r="C99" s="256" t="s">
        <v>421</v>
      </c>
      <c r="D99" s="300" t="s">
        <v>177</v>
      </c>
      <c r="E99" s="300" t="s">
        <v>177</v>
      </c>
      <c r="F99" s="300" t="s">
        <v>887</v>
      </c>
      <c r="G99" s="301">
        <f>VLOOKUP(C99,TECNICAS!$E$12:$K$117,7,FALSE)</f>
        <v>80</v>
      </c>
      <c r="H99" s="16" t="s">
        <v>866</v>
      </c>
      <c r="I99" s="98">
        <v>60</v>
      </c>
    </row>
    <row r="100" spans="1:9" x14ac:dyDescent="0.25">
      <c r="A100" s="299" t="s">
        <v>867</v>
      </c>
      <c r="B100" s="256" t="s">
        <v>638</v>
      </c>
      <c r="C100" s="256" t="s">
        <v>421</v>
      </c>
      <c r="D100" s="300" t="s">
        <v>177</v>
      </c>
      <c r="E100" s="300" t="s">
        <v>177</v>
      </c>
      <c r="F100" s="300" t="s">
        <v>887</v>
      </c>
      <c r="G100" s="301">
        <f>VLOOKUP(C100,TECNICAS!$E$12:$K$117,7,FALSE)</f>
        <v>80</v>
      </c>
      <c r="H100" s="16" t="s">
        <v>867</v>
      </c>
      <c r="I100" s="98">
        <v>60</v>
      </c>
    </row>
    <row r="101" spans="1:9" x14ac:dyDescent="0.25">
      <c r="A101" s="299" t="s">
        <v>866</v>
      </c>
      <c r="B101" s="256" t="s">
        <v>605</v>
      </c>
      <c r="C101" s="256" t="s">
        <v>422</v>
      </c>
      <c r="D101" s="300" t="s">
        <v>177</v>
      </c>
      <c r="E101" s="300" t="s">
        <v>177</v>
      </c>
      <c r="F101" s="300" t="s">
        <v>887</v>
      </c>
      <c r="G101" s="301">
        <f>VLOOKUP(C101,TECNICAS!$E$12:$K$117,7,FALSE)</f>
        <v>80</v>
      </c>
      <c r="H101" s="16" t="s">
        <v>866</v>
      </c>
      <c r="I101" s="98">
        <v>60</v>
      </c>
    </row>
    <row r="102" spans="1:9" x14ac:dyDescent="0.25">
      <c r="A102" s="299" t="s">
        <v>867</v>
      </c>
      <c r="B102" s="256" t="s">
        <v>620</v>
      </c>
      <c r="C102" s="256" t="s">
        <v>422</v>
      </c>
      <c r="D102" s="300" t="s">
        <v>177</v>
      </c>
      <c r="E102" s="300" t="s">
        <v>177</v>
      </c>
      <c r="F102" s="300" t="s">
        <v>887</v>
      </c>
      <c r="G102" s="301">
        <f>VLOOKUP(C102,TECNICAS!$E$12:$K$117,7,FALSE)</f>
        <v>80</v>
      </c>
      <c r="H102" s="16" t="s">
        <v>867</v>
      </c>
      <c r="I102" s="98">
        <v>60</v>
      </c>
    </row>
    <row r="103" spans="1:9" x14ac:dyDescent="0.25">
      <c r="A103" s="299" t="s">
        <v>867</v>
      </c>
      <c r="B103" s="256" t="s">
        <v>638</v>
      </c>
      <c r="C103" s="256" t="s">
        <v>422</v>
      </c>
      <c r="D103" s="300" t="s">
        <v>177</v>
      </c>
      <c r="E103" s="300" t="s">
        <v>177</v>
      </c>
      <c r="F103" s="300" t="s">
        <v>887</v>
      </c>
      <c r="G103" s="301">
        <f>VLOOKUP(C103,TECNICAS!$E$12:$K$117,7,FALSE)</f>
        <v>80</v>
      </c>
      <c r="H103" s="16" t="s">
        <v>867</v>
      </c>
      <c r="I103" s="98">
        <v>60</v>
      </c>
    </row>
    <row r="104" spans="1:9" x14ac:dyDescent="0.25">
      <c r="A104" s="299" t="s">
        <v>867</v>
      </c>
      <c r="B104" s="256" t="s">
        <v>650</v>
      </c>
      <c r="C104" s="256" t="s">
        <v>423</v>
      </c>
      <c r="D104" s="300" t="s">
        <v>177</v>
      </c>
      <c r="E104" s="300" t="s">
        <v>177</v>
      </c>
      <c r="F104" s="300" t="s">
        <v>887</v>
      </c>
      <c r="G104" s="301">
        <f>VLOOKUP(C104,TECNICAS!$E$12:$K$117,7,FALSE)</f>
        <v>80</v>
      </c>
      <c r="H104" s="16" t="s">
        <v>867</v>
      </c>
      <c r="I104" s="98">
        <v>60</v>
      </c>
    </row>
    <row r="105" spans="1:9" x14ac:dyDescent="0.25">
      <c r="A105" s="299" t="s">
        <v>867</v>
      </c>
      <c r="B105" s="256" t="s">
        <v>864</v>
      </c>
      <c r="C105" s="256" t="s">
        <v>423</v>
      </c>
      <c r="D105" s="300" t="s">
        <v>177</v>
      </c>
      <c r="E105" s="300" t="s">
        <v>177</v>
      </c>
      <c r="F105" s="300" t="s">
        <v>887</v>
      </c>
      <c r="G105" s="301">
        <f>VLOOKUP(C105,TECNICAS!$E$12:$K$117,7,FALSE)</f>
        <v>80</v>
      </c>
      <c r="H105" s="16" t="s">
        <v>867</v>
      </c>
      <c r="I105" s="98">
        <v>60</v>
      </c>
    </row>
    <row r="106" spans="1:9" x14ac:dyDescent="0.25">
      <c r="A106" s="299" t="s">
        <v>867</v>
      </c>
      <c r="B106" s="256" t="s">
        <v>650</v>
      </c>
      <c r="C106" s="256" t="s">
        <v>424</v>
      </c>
      <c r="D106" s="300" t="s">
        <v>177</v>
      </c>
      <c r="E106" s="300" t="s">
        <v>177</v>
      </c>
      <c r="F106" s="300" t="s">
        <v>887</v>
      </c>
      <c r="G106" s="301">
        <f>VLOOKUP(C106,TECNICAS!$E$12:$K$117,7,FALSE)</f>
        <v>80</v>
      </c>
      <c r="H106" s="16" t="s">
        <v>867</v>
      </c>
      <c r="I106" s="98">
        <v>60</v>
      </c>
    </row>
    <row r="107" spans="1:9" x14ac:dyDescent="0.25">
      <c r="A107" s="299" t="s">
        <v>866</v>
      </c>
      <c r="B107" s="255" t="s">
        <v>602</v>
      </c>
      <c r="C107" s="256" t="s">
        <v>425</v>
      </c>
      <c r="D107" s="300" t="s">
        <v>177</v>
      </c>
      <c r="E107" s="300" t="s">
        <v>177</v>
      </c>
      <c r="F107" s="300" t="s">
        <v>887</v>
      </c>
      <c r="G107" s="301">
        <f>VLOOKUP(C107,TECNICAS!$E$12:$K$117,7,FALSE)</f>
        <v>60</v>
      </c>
      <c r="H107" s="16" t="s">
        <v>866</v>
      </c>
      <c r="I107" s="98">
        <v>60</v>
      </c>
    </row>
    <row r="108" spans="1:9" x14ac:dyDescent="0.25">
      <c r="A108" s="299" t="s">
        <v>867</v>
      </c>
      <c r="B108" s="256" t="s">
        <v>837</v>
      </c>
      <c r="C108" s="256" t="s">
        <v>426</v>
      </c>
      <c r="D108" s="300" t="s">
        <v>177</v>
      </c>
      <c r="E108" s="300" t="s">
        <v>177</v>
      </c>
      <c r="F108" s="300" t="s">
        <v>887</v>
      </c>
      <c r="G108" s="301">
        <f>VLOOKUP(C108,TECNICAS!$E$12:$K$117,7,FALSE)</f>
        <v>60</v>
      </c>
      <c r="H108" s="16" t="s">
        <v>867</v>
      </c>
      <c r="I108" s="98">
        <v>60</v>
      </c>
    </row>
    <row r="109" spans="1:9" x14ac:dyDescent="0.25">
      <c r="A109" s="299" t="s">
        <v>867</v>
      </c>
      <c r="B109" s="256" t="s">
        <v>838</v>
      </c>
      <c r="C109" s="256" t="s">
        <v>426</v>
      </c>
      <c r="D109" s="300" t="s">
        <v>177</v>
      </c>
      <c r="E109" s="300" t="s">
        <v>177</v>
      </c>
      <c r="F109" s="300" t="s">
        <v>887</v>
      </c>
      <c r="G109" s="301">
        <f>VLOOKUP(C109,TECNICAS!$E$12:$K$117,7,FALSE)</f>
        <v>60</v>
      </c>
      <c r="H109" s="16" t="s">
        <v>867</v>
      </c>
      <c r="I109" s="98">
        <v>60</v>
      </c>
    </row>
    <row r="110" spans="1:9" x14ac:dyDescent="0.25">
      <c r="A110" s="299" t="s">
        <v>867</v>
      </c>
      <c r="B110" s="255" t="s">
        <v>653</v>
      </c>
      <c r="C110" s="256" t="s">
        <v>428</v>
      </c>
      <c r="D110" s="300" t="s">
        <v>177</v>
      </c>
      <c r="E110" s="300" t="s">
        <v>177</v>
      </c>
      <c r="F110" s="300" t="s">
        <v>887</v>
      </c>
      <c r="G110" s="301">
        <f>VLOOKUP(C110,TECNICAS!$E$12:$K$117,7,FALSE)</f>
        <v>60</v>
      </c>
      <c r="H110" s="16" t="s">
        <v>867</v>
      </c>
      <c r="I110" s="98">
        <v>60</v>
      </c>
    </row>
    <row r="111" spans="1:9" x14ac:dyDescent="0.25">
      <c r="A111" s="299" t="s">
        <v>867</v>
      </c>
      <c r="B111" s="256" t="s">
        <v>632</v>
      </c>
      <c r="C111" s="256" t="s">
        <v>476</v>
      </c>
      <c r="D111" s="300" t="s">
        <v>177</v>
      </c>
      <c r="E111" s="300" t="s">
        <v>177</v>
      </c>
      <c r="F111" s="300" t="s">
        <v>887</v>
      </c>
      <c r="G111" s="301">
        <f>VLOOKUP(C111,TECNICAS!$E$12:$K$117,7,FALSE)</f>
        <v>60</v>
      </c>
      <c r="H111" s="16" t="s">
        <v>867</v>
      </c>
      <c r="I111" s="98">
        <v>60</v>
      </c>
    </row>
    <row r="112" spans="1:9" x14ac:dyDescent="0.25">
      <c r="A112" s="299" t="s">
        <v>867</v>
      </c>
      <c r="B112" s="256" t="s">
        <v>853</v>
      </c>
      <c r="C112" s="256" t="s">
        <v>476</v>
      </c>
      <c r="D112" s="300" t="s">
        <v>177</v>
      </c>
      <c r="E112" s="300" t="s">
        <v>177</v>
      </c>
      <c r="F112" s="300" t="s">
        <v>887</v>
      </c>
      <c r="G112" s="301">
        <f>VLOOKUP(C112,TECNICAS!$E$12:$K$117,7,FALSE)</f>
        <v>60</v>
      </c>
      <c r="H112" s="16" t="s">
        <v>867</v>
      </c>
      <c r="I112" s="98">
        <v>60</v>
      </c>
    </row>
    <row r="113" spans="1:9" x14ac:dyDescent="0.25">
      <c r="A113" s="299" t="s">
        <v>866</v>
      </c>
      <c r="B113" s="255" t="s">
        <v>605</v>
      </c>
      <c r="C113" s="256" t="s">
        <v>477</v>
      </c>
      <c r="D113" s="300" t="s">
        <v>177</v>
      </c>
      <c r="E113" s="300" t="s">
        <v>177</v>
      </c>
      <c r="F113" s="300" t="s">
        <v>887</v>
      </c>
      <c r="G113" s="301">
        <f>VLOOKUP(C113,TECNICAS!$E$12:$K$117,7,FALSE)</f>
        <v>80</v>
      </c>
      <c r="H113" s="16" t="s">
        <v>866</v>
      </c>
      <c r="I113" s="98">
        <v>60</v>
      </c>
    </row>
    <row r="114" spans="1:9" x14ac:dyDescent="0.25">
      <c r="A114" s="299" t="s">
        <v>867</v>
      </c>
      <c r="B114" s="255" t="s">
        <v>631</v>
      </c>
      <c r="C114" s="256" t="s">
        <v>478</v>
      </c>
      <c r="D114" s="300" t="s">
        <v>177</v>
      </c>
      <c r="E114" s="300" t="s">
        <v>177</v>
      </c>
      <c r="F114" s="300" t="s">
        <v>887</v>
      </c>
      <c r="G114" s="301">
        <f>VLOOKUP(C114,TECNICAS!$E$12:$K$117,7,FALSE)</f>
        <v>80</v>
      </c>
      <c r="H114" s="16" t="s">
        <v>867</v>
      </c>
      <c r="I114" s="98">
        <v>60</v>
      </c>
    </row>
    <row r="115" spans="1:9" x14ac:dyDescent="0.25">
      <c r="A115" s="299" t="s">
        <v>867</v>
      </c>
      <c r="B115" s="256" t="s">
        <v>854</v>
      </c>
      <c r="C115" s="256" t="s">
        <v>480</v>
      </c>
      <c r="D115" s="300" t="s">
        <v>177</v>
      </c>
      <c r="E115" s="300" t="s">
        <v>177</v>
      </c>
      <c r="F115" s="300" t="s">
        <v>887</v>
      </c>
      <c r="G115" s="301">
        <f>VLOOKUP(C115,TECNICAS!$E$12:$K$117,7,FALSE)</f>
        <v>80</v>
      </c>
      <c r="H115" s="16" t="s">
        <v>867</v>
      </c>
      <c r="I115" s="98">
        <v>60</v>
      </c>
    </row>
    <row r="116" spans="1:9" x14ac:dyDescent="0.25">
      <c r="A116" s="299" t="s">
        <v>868</v>
      </c>
      <c r="B116" s="256" t="s">
        <v>863</v>
      </c>
      <c r="C116" s="256" t="s">
        <v>480</v>
      </c>
      <c r="D116" s="300" t="s">
        <v>177</v>
      </c>
      <c r="E116" s="300" t="s">
        <v>177</v>
      </c>
      <c r="F116" s="300" t="s">
        <v>887</v>
      </c>
      <c r="G116" s="301">
        <f>VLOOKUP(C116,TECNICAS!$E$12:$K$117,7,FALSE)</f>
        <v>80</v>
      </c>
      <c r="H116" s="16" t="s">
        <v>868</v>
      </c>
      <c r="I116" s="98">
        <v>60</v>
      </c>
    </row>
    <row r="117" spans="1:9" x14ac:dyDescent="0.25">
      <c r="A117" s="299" t="s">
        <v>869</v>
      </c>
      <c r="B117" s="256" t="s">
        <v>848</v>
      </c>
      <c r="C117" s="256" t="s">
        <v>480</v>
      </c>
      <c r="D117" s="300" t="s">
        <v>177</v>
      </c>
      <c r="E117" s="300" t="s">
        <v>177</v>
      </c>
      <c r="F117" s="300" t="s">
        <v>887</v>
      </c>
      <c r="G117" s="301">
        <f>VLOOKUP(C117,TECNICAS!$E$12:$K$117,7,FALSE)</f>
        <v>80</v>
      </c>
      <c r="H117" s="16" t="s">
        <v>869</v>
      </c>
      <c r="I117" s="98">
        <v>60</v>
      </c>
    </row>
    <row r="118" spans="1:9" x14ac:dyDescent="0.25">
      <c r="A118" s="299" t="s">
        <v>867</v>
      </c>
      <c r="B118" s="256" t="s">
        <v>862</v>
      </c>
      <c r="C118" s="256" t="s">
        <v>482</v>
      </c>
      <c r="D118" s="300" t="s">
        <v>177</v>
      </c>
      <c r="E118" s="300" t="s">
        <v>177</v>
      </c>
      <c r="F118" s="300" t="s">
        <v>887</v>
      </c>
      <c r="G118" s="301">
        <f>VLOOKUP(C118,TECNICAS!$E$12:$K$117,7,FALSE)</f>
        <v>80</v>
      </c>
      <c r="H118" s="16" t="s">
        <v>867</v>
      </c>
      <c r="I118" s="98">
        <v>60</v>
      </c>
    </row>
    <row r="119" spans="1:9" x14ac:dyDescent="0.25">
      <c r="A119" s="299" t="s">
        <v>867</v>
      </c>
      <c r="B119" s="256" t="s">
        <v>635</v>
      </c>
      <c r="C119" s="256" t="s">
        <v>482</v>
      </c>
      <c r="D119" s="300" t="s">
        <v>177</v>
      </c>
      <c r="E119" s="300" t="s">
        <v>177</v>
      </c>
      <c r="F119" s="300" t="s">
        <v>887</v>
      </c>
      <c r="G119" s="301">
        <f>VLOOKUP(C119,TECNICAS!$E$12:$K$117,7,FALSE)</f>
        <v>80</v>
      </c>
      <c r="H119" s="16" t="s">
        <v>867</v>
      </c>
      <c r="I119" s="98">
        <v>60</v>
      </c>
    </row>
    <row r="120" spans="1:9" x14ac:dyDescent="0.25">
      <c r="A120" s="299" t="s">
        <v>867</v>
      </c>
      <c r="B120" s="256" t="s">
        <v>652</v>
      </c>
      <c r="C120" s="256" t="s">
        <v>484</v>
      </c>
      <c r="D120" s="300" t="s">
        <v>177</v>
      </c>
      <c r="E120" s="300" t="s">
        <v>177</v>
      </c>
      <c r="F120" s="300" t="s">
        <v>887</v>
      </c>
      <c r="G120" s="301">
        <f>VLOOKUP(C120,TECNICAS!$E$12:$K$117,7,FALSE)</f>
        <v>60</v>
      </c>
      <c r="H120" s="16" t="s">
        <v>867</v>
      </c>
      <c r="I120" s="98">
        <v>60</v>
      </c>
    </row>
    <row r="121" spans="1:9" x14ac:dyDescent="0.25">
      <c r="A121" s="299" t="s">
        <v>868</v>
      </c>
      <c r="B121" s="256" t="s">
        <v>861</v>
      </c>
      <c r="C121" s="256" t="s">
        <v>484</v>
      </c>
      <c r="D121" s="300" t="s">
        <v>177</v>
      </c>
      <c r="E121" s="300" t="s">
        <v>177</v>
      </c>
      <c r="F121" s="300" t="s">
        <v>887</v>
      </c>
      <c r="G121" s="301">
        <f>VLOOKUP(C121,TECNICAS!$E$12:$K$117,7,FALSE)</f>
        <v>60</v>
      </c>
      <c r="H121" s="16" t="s">
        <v>868</v>
      </c>
      <c r="I121" s="98">
        <v>60</v>
      </c>
    </row>
    <row r="122" spans="1:9" x14ac:dyDescent="0.25">
      <c r="A122" s="299" t="s">
        <v>869</v>
      </c>
      <c r="B122" s="256" t="s">
        <v>847</v>
      </c>
      <c r="C122" s="256" t="s">
        <v>484</v>
      </c>
      <c r="D122" s="300" t="s">
        <v>177</v>
      </c>
      <c r="E122" s="300" t="s">
        <v>177</v>
      </c>
      <c r="F122" s="300" t="s">
        <v>887</v>
      </c>
      <c r="G122" s="301">
        <f>VLOOKUP(C122,TECNICAS!$E$12:$K$117,7,FALSE)</f>
        <v>60</v>
      </c>
      <c r="H122" s="16" t="s">
        <v>869</v>
      </c>
      <c r="I122" s="98">
        <v>60</v>
      </c>
    </row>
    <row r="123" spans="1:9" x14ac:dyDescent="0.25">
      <c r="A123" s="299" t="s">
        <v>867</v>
      </c>
      <c r="B123" s="255" t="s">
        <v>652</v>
      </c>
      <c r="C123" s="256" t="s">
        <v>485</v>
      </c>
      <c r="D123" s="300" t="s">
        <v>177</v>
      </c>
      <c r="E123" s="300" t="s">
        <v>177</v>
      </c>
      <c r="F123" s="300" t="s">
        <v>887</v>
      </c>
      <c r="G123" s="301">
        <f>VLOOKUP(C123,TECNICAS!$E$12:$K$117,7,FALSE)</f>
        <v>60</v>
      </c>
      <c r="H123" s="16" t="s">
        <v>867</v>
      </c>
      <c r="I123" s="98">
        <v>60</v>
      </c>
    </row>
    <row r="124" spans="1:9" x14ac:dyDescent="0.25">
      <c r="A124" s="299" t="s">
        <v>867</v>
      </c>
      <c r="B124" s="256" t="s">
        <v>652</v>
      </c>
      <c r="C124" s="256" t="s">
        <v>486</v>
      </c>
      <c r="D124" s="300" t="s">
        <v>177</v>
      </c>
      <c r="E124" s="300" t="s">
        <v>177</v>
      </c>
      <c r="F124" s="300" t="s">
        <v>887</v>
      </c>
      <c r="G124" s="301">
        <f>VLOOKUP(C124,TECNICAS!$E$12:$K$117,7,FALSE)</f>
        <v>60</v>
      </c>
      <c r="H124" s="16" t="s">
        <v>867</v>
      </c>
      <c r="I124" s="98">
        <v>60</v>
      </c>
    </row>
    <row r="125" spans="1:9" x14ac:dyDescent="0.25">
      <c r="A125" s="299" t="s">
        <v>869</v>
      </c>
      <c r="B125" s="256" t="s">
        <v>847</v>
      </c>
      <c r="C125" s="256" t="s">
        <v>486</v>
      </c>
      <c r="D125" s="300" t="s">
        <v>177</v>
      </c>
      <c r="E125" s="300" t="s">
        <v>177</v>
      </c>
      <c r="F125" s="300" t="s">
        <v>887</v>
      </c>
      <c r="G125" s="301">
        <f>VLOOKUP(C125,TECNICAS!$E$12:$K$117,7,FALSE)</f>
        <v>60</v>
      </c>
      <c r="H125" s="16" t="s">
        <v>869</v>
      </c>
      <c r="I125" s="98">
        <v>60</v>
      </c>
    </row>
    <row r="126" spans="1:9" x14ac:dyDescent="0.25">
      <c r="A126" s="299" t="s">
        <v>867</v>
      </c>
      <c r="B126" s="255" t="s">
        <v>652</v>
      </c>
      <c r="C126" s="256" t="s">
        <v>487</v>
      </c>
      <c r="D126" s="300" t="s">
        <v>177</v>
      </c>
      <c r="E126" s="300" t="s">
        <v>177</v>
      </c>
      <c r="F126" s="300" t="s">
        <v>887</v>
      </c>
      <c r="G126" s="301">
        <f>VLOOKUP(C126,TECNICAS!$E$12:$K$117,7,FALSE)</f>
        <v>100</v>
      </c>
      <c r="H126" s="16" t="s">
        <v>867</v>
      </c>
      <c r="I126" s="98">
        <v>60</v>
      </c>
    </row>
    <row r="127" spans="1:9" x14ac:dyDescent="0.25">
      <c r="A127" s="299" t="s">
        <v>867</v>
      </c>
      <c r="B127" s="256" t="s">
        <v>854</v>
      </c>
      <c r="C127" s="256" t="s">
        <v>489</v>
      </c>
      <c r="D127" s="300" t="s">
        <v>177</v>
      </c>
      <c r="E127" s="300" t="s">
        <v>177</v>
      </c>
      <c r="F127" s="300" t="s">
        <v>887</v>
      </c>
      <c r="G127" s="301">
        <f>VLOOKUP(C127,TECNICAS!$E$12:$K$117,7,FALSE)</f>
        <v>60</v>
      </c>
      <c r="H127" s="16" t="s">
        <v>867</v>
      </c>
      <c r="I127" s="98">
        <v>60</v>
      </c>
    </row>
    <row r="128" spans="1:9" x14ac:dyDescent="0.25">
      <c r="A128" s="299" t="s">
        <v>867</v>
      </c>
      <c r="B128" s="256" t="s">
        <v>632</v>
      </c>
      <c r="C128" s="256" t="s">
        <v>489</v>
      </c>
      <c r="D128" s="300" t="s">
        <v>177</v>
      </c>
      <c r="E128" s="300" t="s">
        <v>177</v>
      </c>
      <c r="F128" s="300" t="s">
        <v>887</v>
      </c>
      <c r="G128" s="301">
        <f>VLOOKUP(C128,TECNICAS!$E$12:$K$117,7,FALSE)</f>
        <v>60</v>
      </c>
      <c r="H128" s="16" t="s">
        <v>867</v>
      </c>
      <c r="I128" s="98">
        <v>60</v>
      </c>
    </row>
    <row r="129" spans="1:9" x14ac:dyDescent="0.25">
      <c r="A129" s="299" t="s">
        <v>867</v>
      </c>
      <c r="B129" s="256" t="s">
        <v>853</v>
      </c>
      <c r="C129" s="256" t="s">
        <v>489</v>
      </c>
      <c r="D129" s="300" t="s">
        <v>177</v>
      </c>
      <c r="E129" s="300" t="s">
        <v>177</v>
      </c>
      <c r="F129" s="300" t="s">
        <v>887</v>
      </c>
      <c r="G129" s="301">
        <f>VLOOKUP(C129,TECNICAS!$E$12:$K$117,7,FALSE)</f>
        <v>60</v>
      </c>
      <c r="H129" s="16" t="s">
        <v>867</v>
      </c>
      <c r="I129" s="98">
        <v>60</v>
      </c>
    </row>
    <row r="130" spans="1:9" x14ac:dyDescent="0.25">
      <c r="A130" s="299" t="s">
        <v>868</v>
      </c>
      <c r="B130" s="256" t="s">
        <v>860</v>
      </c>
      <c r="C130" s="256" t="s">
        <v>489</v>
      </c>
      <c r="D130" s="300" t="s">
        <v>177</v>
      </c>
      <c r="E130" s="300" t="s">
        <v>177</v>
      </c>
      <c r="F130" s="300" t="s">
        <v>887</v>
      </c>
      <c r="G130" s="301">
        <f>VLOOKUP(C130,TECNICAS!$E$12:$K$117,7,FALSE)</f>
        <v>60</v>
      </c>
      <c r="H130" s="16" t="s">
        <v>868</v>
      </c>
      <c r="I130" s="98">
        <v>60</v>
      </c>
    </row>
    <row r="131" spans="1:9" x14ac:dyDescent="0.25">
      <c r="A131" s="299" t="s">
        <v>866</v>
      </c>
      <c r="B131" s="256" t="s">
        <v>612</v>
      </c>
      <c r="C131" s="256" t="s">
        <v>491</v>
      </c>
      <c r="D131" s="300" t="s">
        <v>177</v>
      </c>
      <c r="E131" s="300" t="s">
        <v>177</v>
      </c>
      <c r="F131" s="300" t="s">
        <v>887</v>
      </c>
      <c r="G131" s="301">
        <f>VLOOKUP(C131,TECNICAS!$E$12:$K$117,7,FALSE)</f>
        <v>60</v>
      </c>
      <c r="H131" s="16" t="s">
        <v>866</v>
      </c>
      <c r="I131" s="98">
        <v>60</v>
      </c>
    </row>
    <row r="132" spans="1:9" x14ac:dyDescent="0.25">
      <c r="A132" s="299" t="s">
        <v>866</v>
      </c>
      <c r="B132" s="256" t="s">
        <v>857</v>
      </c>
      <c r="C132" s="256" t="s">
        <v>491</v>
      </c>
      <c r="D132" s="300" t="s">
        <v>177</v>
      </c>
      <c r="E132" s="300" t="s">
        <v>177</v>
      </c>
      <c r="F132" s="300" t="s">
        <v>887</v>
      </c>
      <c r="G132" s="301">
        <f>VLOOKUP(C132,TECNICAS!$E$12:$K$117,7,FALSE)</f>
        <v>60</v>
      </c>
      <c r="H132" s="16" t="s">
        <v>866</v>
      </c>
      <c r="I132" s="98">
        <v>60</v>
      </c>
    </row>
    <row r="133" spans="1:9" x14ac:dyDescent="0.25">
      <c r="A133" s="299" t="s">
        <v>867</v>
      </c>
      <c r="B133" s="256" t="s">
        <v>648</v>
      </c>
      <c r="C133" s="256" t="s">
        <v>491</v>
      </c>
      <c r="D133" s="300" t="s">
        <v>177</v>
      </c>
      <c r="E133" s="300" t="s">
        <v>177</v>
      </c>
      <c r="F133" s="300" t="s">
        <v>887</v>
      </c>
      <c r="G133" s="301">
        <f>VLOOKUP(C133,TECNICAS!$E$12:$K$117,7,FALSE)</f>
        <v>60</v>
      </c>
      <c r="H133" s="16" t="s">
        <v>867</v>
      </c>
      <c r="I133" s="98">
        <v>60</v>
      </c>
    </row>
    <row r="134" spans="1:9" x14ac:dyDescent="0.25">
      <c r="A134" s="299" t="s">
        <v>868</v>
      </c>
      <c r="B134" s="256" t="s">
        <v>858</v>
      </c>
      <c r="C134" s="256" t="s">
        <v>491</v>
      </c>
      <c r="D134" s="300" t="s">
        <v>177</v>
      </c>
      <c r="E134" s="300" t="s">
        <v>177</v>
      </c>
      <c r="F134" s="300" t="s">
        <v>887</v>
      </c>
      <c r="G134" s="301">
        <f>VLOOKUP(C134,TECNICAS!$E$12:$K$117,7,FALSE)</f>
        <v>60</v>
      </c>
      <c r="H134" s="16" t="s">
        <v>868</v>
      </c>
      <c r="I134" s="98">
        <v>60</v>
      </c>
    </row>
    <row r="135" spans="1:9" x14ac:dyDescent="0.25">
      <c r="A135" s="299" t="s">
        <v>869</v>
      </c>
      <c r="B135" s="256" t="s">
        <v>859</v>
      </c>
      <c r="C135" s="256" t="s">
        <v>491</v>
      </c>
      <c r="D135" s="300" t="s">
        <v>177</v>
      </c>
      <c r="E135" s="300" t="s">
        <v>177</v>
      </c>
      <c r="F135" s="300" t="s">
        <v>887</v>
      </c>
      <c r="G135" s="301">
        <f>VLOOKUP(C135,TECNICAS!$E$12:$K$117,7,FALSE)</f>
        <v>60</v>
      </c>
      <c r="H135" s="16" t="s">
        <v>869</v>
      </c>
      <c r="I135" s="98">
        <v>60</v>
      </c>
    </row>
    <row r="136" spans="1:9" x14ac:dyDescent="0.25">
      <c r="A136" s="299" t="s">
        <v>867</v>
      </c>
      <c r="B136" s="256" t="s">
        <v>632</v>
      </c>
      <c r="C136" s="256" t="s">
        <v>492</v>
      </c>
      <c r="D136" s="300" t="s">
        <v>177</v>
      </c>
      <c r="E136" s="300" t="s">
        <v>177</v>
      </c>
      <c r="F136" s="300" t="s">
        <v>887</v>
      </c>
      <c r="G136" s="301">
        <f>VLOOKUP(C136,TECNICAS!$E$12:$K$117,7,FALSE)</f>
        <v>80</v>
      </c>
      <c r="H136" s="16" t="s">
        <v>867</v>
      </c>
      <c r="I136" s="98">
        <v>60</v>
      </c>
    </row>
    <row r="137" spans="1:9" x14ac:dyDescent="0.25">
      <c r="A137" s="299" t="s">
        <v>867</v>
      </c>
      <c r="B137" s="256" t="s">
        <v>853</v>
      </c>
      <c r="C137" s="256" t="s">
        <v>492</v>
      </c>
      <c r="D137" s="300" t="s">
        <v>177</v>
      </c>
      <c r="E137" s="300" t="s">
        <v>177</v>
      </c>
      <c r="F137" s="300" t="s">
        <v>887</v>
      </c>
      <c r="G137" s="301">
        <f>VLOOKUP(C137,TECNICAS!$E$12:$K$117,7,FALSE)</f>
        <v>80</v>
      </c>
      <c r="H137" s="16" t="s">
        <v>867</v>
      </c>
      <c r="I137" s="98">
        <v>60</v>
      </c>
    </row>
    <row r="138" spans="1:9" x14ac:dyDescent="0.25">
      <c r="A138" s="299" t="s">
        <v>867</v>
      </c>
      <c r="B138" s="256" t="s">
        <v>621</v>
      </c>
      <c r="C138" s="256" t="s">
        <v>515</v>
      </c>
      <c r="D138" s="300" t="s">
        <v>177</v>
      </c>
      <c r="E138" s="300" t="s">
        <v>177</v>
      </c>
      <c r="F138" s="300" t="s">
        <v>887</v>
      </c>
      <c r="G138" s="301">
        <f>VLOOKUP(C138,TECNICAS!$E$12:$K$117,7,FALSE)</f>
        <v>80</v>
      </c>
      <c r="H138" s="16" t="s">
        <v>867</v>
      </c>
      <c r="I138" s="98">
        <v>60</v>
      </c>
    </row>
    <row r="139" spans="1:9" x14ac:dyDescent="0.25">
      <c r="A139" s="299" t="s">
        <v>867</v>
      </c>
      <c r="B139" s="256" t="s">
        <v>855</v>
      </c>
      <c r="C139" s="256" t="s">
        <v>515</v>
      </c>
      <c r="D139" s="300" t="s">
        <v>177</v>
      </c>
      <c r="E139" s="300" t="s">
        <v>177</v>
      </c>
      <c r="F139" s="300" t="s">
        <v>887</v>
      </c>
      <c r="G139" s="301">
        <f>VLOOKUP(C139,TECNICAS!$E$12:$K$117,7,FALSE)</f>
        <v>80</v>
      </c>
      <c r="H139" s="16" t="s">
        <v>867</v>
      </c>
      <c r="I139" s="98">
        <v>60</v>
      </c>
    </row>
    <row r="140" spans="1:9" x14ac:dyDescent="0.25">
      <c r="A140" s="299" t="s">
        <v>867</v>
      </c>
      <c r="B140" s="256" t="s">
        <v>840</v>
      </c>
      <c r="C140" s="256" t="s">
        <v>515</v>
      </c>
      <c r="D140" s="300" t="s">
        <v>177</v>
      </c>
      <c r="E140" s="300" t="s">
        <v>177</v>
      </c>
      <c r="F140" s="300" t="s">
        <v>887</v>
      </c>
      <c r="G140" s="301">
        <f>VLOOKUP(C140,TECNICAS!$E$12:$K$117,7,FALSE)</f>
        <v>80</v>
      </c>
      <c r="H140" s="16" t="s">
        <v>867</v>
      </c>
      <c r="I140" s="98">
        <v>60</v>
      </c>
    </row>
    <row r="141" spans="1:9" x14ac:dyDescent="0.25">
      <c r="A141" s="299" t="s">
        <v>867</v>
      </c>
      <c r="B141" s="256" t="s">
        <v>856</v>
      </c>
      <c r="C141" s="256" t="s">
        <v>515</v>
      </c>
      <c r="D141" s="300" t="s">
        <v>177</v>
      </c>
      <c r="E141" s="300" t="s">
        <v>177</v>
      </c>
      <c r="F141" s="300" t="s">
        <v>887</v>
      </c>
      <c r="G141" s="301">
        <f>VLOOKUP(C141,TECNICAS!$E$12:$K$117,7,FALSE)</f>
        <v>80</v>
      </c>
      <c r="H141" s="16" t="s">
        <v>867</v>
      </c>
      <c r="I141" s="98">
        <v>60</v>
      </c>
    </row>
    <row r="142" spans="1:9" x14ac:dyDescent="0.25">
      <c r="A142" s="299" t="s">
        <v>867</v>
      </c>
      <c r="B142" s="256" t="s">
        <v>855</v>
      </c>
      <c r="C142" s="256" t="s">
        <v>517</v>
      </c>
      <c r="D142" s="300" t="s">
        <v>177</v>
      </c>
      <c r="E142" s="300" t="s">
        <v>177</v>
      </c>
      <c r="F142" s="300" t="s">
        <v>887</v>
      </c>
      <c r="G142" s="301">
        <f>VLOOKUP(C142,TECNICAS!$E$12:$K$117,7,FALSE)</f>
        <v>80</v>
      </c>
      <c r="H142" s="16" t="s">
        <v>867</v>
      </c>
      <c r="I142" s="98">
        <v>60</v>
      </c>
    </row>
    <row r="143" spans="1:9" x14ac:dyDescent="0.25">
      <c r="A143" s="299" t="s">
        <v>867</v>
      </c>
      <c r="B143" s="256" t="s">
        <v>625</v>
      </c>
      <c r="C143" s="256" t="s">
        <v>517</v>
      </c>
      <c r="D143" s="300" t="s">
        <v>177</v>
      </c>
      <c r="E143" s="300" t="s">
        <v>177</v>
      </c>
      <c r="F143" s="300" t="s">
        <v>887</v>
      </c>
      <c r="G143" s="301">
        <f>VLOOKUP(C143,TECNICAS!$E$12:$K$117,7,FALSE)</f>
        <v>80</v>
      </c>
      <c r="H143" s="16" t="s">
        <v>867</v>
      </c>
      <c r="I143" s="98">
        <v>60</v>
      </c>
    </row>
    <row r="144" spans="1:9" x14ac:dyDescent="0.25">
      <c r="A144" s="299" t="s">
        <v>866</v>
      </c>
      <c r="B144" s="256" t="s">
        <v>683</v>
      </c>
      <c r="C144" s="256" t="s">
        <v>519</v>
      </c>
      <c r="D144" s="300" t="s">
        <v>177</v>
      </c>
      <c r="E144" s="300" t="s">
        <v>177</v>
      </c>
      <c r="F144" s="300" t="s">
        <v>887</v>
      </c>
      <c r="G144" s="301">
        <f>VLOOKUP(C144,TECNICAS!$E$12:$K$117,7,FALSE)</f>
        <v>60</v>
      </c>
      <c r="H144" s="16" t="s">
        <v>866</v>
      </c>
      <c r="I144" s="98">
        <v>60</v>
      </c>
    </row>
    <row r="145" spans="1:9" x14ac:dyDescent="0.25">
      <c r="A145" s="299" t="s">
        <v>867</v>
      </c>
      <c r="B145" s="256" t="s">
        <v>855</v>
      </c>
      <c r="C145" s="256" t="s">
        <v>519</v>
      </c>
      <c r="D145" s="300" t="s">
        <v>177</v>
      </c>
      <c r="E145" s="300" t="s">
        <v>177</v>
      </c>
      <c r="F145" s="300" t="s">
        <v>887</v>
      </c>
      <c r="G145" s="301">
        <f>VLOOKUP(C145,TECNICAS!$E$12:$K$117,7,FALSE)</f>
        <v>60</v>
      </c>
      <c r="H145" s="16" t="s">
        <v>867</v>
      </c>
      <c r="I145" s="98">
        <v>60</v>
      </c>
    </row>
    <row r="146" spans="1:9" x14ac:dyDescent="0.25">
      <c r="A146" s="299" t="s">
        <v>867</v>
      </c>
      <c r="B146" s="256" t="s">
        <v>621</v>
      </c>
      <c r="C146" s="256" t="s">
        <v>519</v>
      </c>
      <c r="D146" s="300" t="s">
        <v>177</v>
      </c>
      <c r="E146" s="300" t="s">
        <v>177</v>
      </c>
      <c r="F146" s="300" t="s">
        <v>887</v>
      </c>
      <c r="G146" s="301">
        <f>VLOOKUP(C146,TECNICAS!$E$12:$K$117,7,FALSE)</f>
        <v>60</v>
      </c>
      <c r="H146" s="16" t="s">
        <v>867</v>
      </c>
      <c r="I146" s="98">
        <v>60</v>
      </c>
    </row>
    <row r="147" spans="1:9" x14ac:dyDescent="0.25">
      <c r="A147" s="299" t="s">
        <v>867</v>
      </c>
      <c r="B147" s="256" t="s">
        <v>840</v>
      </c>
      <c r="C147" s="256" t="s">
        <v>519</v>
      </c>
      <c r="D147" s="300" t="s">
        <v>177</v>
      </c>
      <c r="E147" s="300" t="s">
        <v>177</v>
      </c>
      <c r="F147" s="300" t="s">
        <v>887</v>
      </c>
      <c r="G147" s="301">
        <f>VLOOKUP(C147,TECNICAS!$E$12:$K$117,7,FALSE)</f>
        <v>60</v>
      </c>
      <c r="H147" s="16" t="s">
        <v>867</v>
      </c>
      <c r="I147" s="98">
        <v>60</v>
      </c>
    </row>
    <row r="148" spans="1:9" x14ac:dyDescent="0.25">
      <c r="A148" s="299" t="s">
        <v>867</v>
      </c>
      <c r="B148" s="256" t="s">
        <v>625</v>
      </c>
      <c r="C148" s="256" t="s">
        <v>519</v>
      </c>
      <c r="D148" s="300" t="s">
        <v>177</v>
      </c>
      <c r="E148" s="300" t="s">
        <v>177</v>
      </c>
      <c r="F148" s="300" t="s">
        <v>887</v>
      </c>
      <c r="G148" s="301">
        <f>VLOOKUP(C148,TECNICAS!$E$12:$K$117,7,FALSE)</f>
        <v>60</v>
      </c>
      <c r="H148" s="16" t="s">
        <v>867</v>
      </c>
      <c r="I148" s="98">
        <v>60</v>
      </c>
    </row>
    <row r="149" spans="1:9" x14ac:dyDescent="0.25">
      <c r="A149" s="299" t="s">
        <v>867</v>
      </c>
      <c r="B149" s="256" t="s">
        <v>856</v>
      </c>
      <c r="C149" s="256" t="s">
        <v>519</v>
      </c>
      <c r="D149" s="300" t="s">
        <v>177</v>
      </c>
      <c r="E149" s="300" t="s">
        <v>177</v>
      </c>
      <c r="F149" s="300" t="s">
        <v>887</v>
      </c>
      <c r="G149" s="301">
        <f>VLOOKUP(C149,TECNICAS!$E$12:$K$117,7,FALSE)</f>
        <v>60</v>
      </c>
      <c r="H149" s="16" t="s">
        <v>867</v>
      </c>
      <c r="I149" s="98">
        <v>60</v>
      </c>
    </row>
    <row r="150" spans="1:9" x14ac:dyDescent="0.25">
      <c r="A150" s="299" t="s">
        <v>867</v>
      </c>
      <c r="B150" s="256" t="s">
        <v>840</v>
      </c>
      <c r="C150" s="256" t="s">
        <v>521</v>
      </c>
      <c r="D150" s="300" t="s">
        <v>177</v>
      </c>
      <c r="E150" s="300" t="s">
        <v>177</v>
      </c>
      <c r="F150" s="300" t="s">
        <v>887</v>
      </c>
      <c r="G150" s="301">
        <f>VLOOKUP(C150,TECNICAS!$E$12:$K$117,7,FALSE)</f>
        <v>80</v>
      </c>
      <c r="H150" s="16" t="s">
        <v>867</v>
      </c>
      <c r="I150" s="98">
        <v>60</v>
      </c>
    </row>
    <row r="151" spans="1:9" x14ac:dyDescent="0.25">
      <c r="A151" s="299" t="s">
        <v>867</v>
      </c>
      <c r="B151" s="256" t="s">
        <v>625</v>
      </c>
      <c r="C151" s="256" t="s">
        <v>521</v>
      </c>
      <c r="D151" s="300" t="s">
        <v>177</v>
      </c>
      <c r="E151" s="300" t="s">
        <v>177</v>
      </c>
      <c r="F151" s="300" t="s">
        <v>887</v>
      </c>
      <c r="G151" s="301">
        <f>VLOOKUP(C151,TECNICAS!$E$12:$K$117,7,FALSE)</f>
        <v>80</v>
      </c>
      <c r="H151" s="16" t="s">
        <v>867</v>
      </c>
      <c r="I151" s="98">
        <v>60</v>
      </c>
    </row>
    <row r="152" spans="1:9" x14ac:dyDescent="0.25">
      <c r="A152" s="299" t="s">
        <v>867</v>
      </c>
      <c r="B152" s="255" t="s">
        <v>625</v>
      </c>
      <c r="C152" s="256" t="s">
        <v>522</v>
      </c>
      <c r="D152" s="300" t="s">
        <v>177</v>
      </c>
      <c r="E152" s="300" t="s">
        <v>177</v>
      </c>
      <c r="F152" s="300" t="s">
        <v>887</v>
      </c>
      <c r="G152" s="301">
        <f>VLOOKUP(C152,TECNICAS!$E$12:$K$117,7,FALSE)</f>
        <v>60</v>
      </c>
      <c r="H152" s="16" t="s">
        <v>867</v>
      </c>
      <c r="I152" s="98">
        <v>60</v>
      </c>
    </row>
    <row r="153" spans="1:9" x14ac:dyDescent="0.25">
      <c r="A153" s="299" t="s">
        <v>867</v>
      </c>
      <c r="B153" s="300" t="s">
        <v>633</v>
      </c>
      <c r="C153" s="256" t="s">
        <v>556</v>
      </c>
      <c r="D153" s="300" t="s">
        <v>177</v>
      </c>
      <c r="E153" s="300" t="s">
        <v>177</v>
      </c>
      <c r="F153" s="300" t="s">
        <v>887</v>
      </c>
      <c r="G153" s="301">
        <f>VLOOKUP(C153,TECNICAS!$E$12:$K$117,7,FALSE)</f>
        <v>60</v>
      </c>
      <c r="H153" s="16" t="s">
        <v>867</v>
      </c>
      <c r="I153" s="98">
        <v>60</v>
      </c>
    </row>
    <row r="154" spans="1:9" x14ac:dyDescent="0.25">
      <c r="A154" s="299" t="s">
        <v>867</v>
      </c>
      <c r="B154" s="225" t="s">
        <v>840</v>
      </c>
      <c r="C154" s="256" t="s">
        <v>557</v>
      </c>
      <c r="D154" s="300" t="s">
        <v>177</v>
      </c>
      <c r="E154" s="300" t="s">
        <v>177</v>
      </c>
      <c r="F154" s="300" t="s">
        <v>887</v>
      </c>
      <c r="G154" s="301">
        <f>VLOOKUP(C154,TECNICAS!$E$12:$K$117,7,FALSE)</f>
        <v>60</v>
      </c>
      <c r="H154" s="16" t="s">
        <v>867</v>
      </c>
      <c r="I154" s="98">
        <v>60</v>
      </c>
    </row>
    <row r="155" spans="1:9" x14ac:dyDescent="0.25">
      <c r="A155" s="299" t="s">
        <v>867</v>
      </c>
      <c r="B155" s="225" t="s">
        <v>625</v>
      </c>
      <c r="C155" s="256" t="s">
        <v>557</v>
      </c>
      <c r="D155" s="300" t="s">
        <v>177</v>
      </c>
      <c r="E155" s="300" t="s">
        <v>177</v>
      </c>
      <c r="F155" s="300" t="s">
        <v>887</v>
      </c>
      <c r="G155" s="301">
        <f>VLOOKUP(C155,TECNICAS!$E$12:$K$117,7,FALSE)</f>
        <v>60</v>
      </c>
      <c r="H155" s="16" t="s">
        <v>867</v>
      </c>
      <c r="I155" s="98">
        <v>60</v>
      </c>
    </row>
    <row r="156" spans="1:9" x14ac:dyDescent="0.25">
      <c r="A156" s="299" t="s">
        <v>867</v>
      </c>
      <c r="B156" s="225" t="s">
        <v>854</v>
      </c>
      <c r="C156" s="256" t="s">
        <v>557</v>
      </c>
      <c r="D156" s="300" t="s">
        <v>177</v>
      </c>
      <c r="E156" s="300" t="s">
        <v>177</v>
      </c>
      <c r="F156" s="300" t="s">
        <v>887</v>
      </c>
      <c r="G156" s="301">
        <f>VLOOKUP(C156,TECNICAS!$E$12:$K$117,7,FALSE)</f>
        <v>60</v>
      </c>
      <c r="H156" s="16" t="s">
        <v>867</v>
      </c>
      <c r="I156" s="98">
        <v>60</v>
      </c>
    </row>
    <row r="157" spans="1:9" x14ac:dyDescent="0.25">
      <c r="A157" s="299" t="s">
        <v>867</v>
      </c>
      <c r="B157" s="225" t="s">
        <v>840</v>
      </c>
      <c r="C157" s="256" t="s">
        <v>558</v>
      </c>
      <c r="D157" s="300" t="s">
        <v>177</v>
      </c>
      <c r="E157" s="300" t="s">
        <v>177</v>
      </c>
      <c r="F157" s="300" t="s">
        <v>887</v>
      </c>
      <c r="G157" s="301">
        <f>VLOOKUP(C157,TECNICAS!$E$12:$K$117,7,FALSE)</f>
        <v>60</v>
      </c>
      <c r="H157" s="16" t="s">
        <v>867</v>
      </c>
      <c r="I157" s="98">
        <v>60</v>
      </c>
    </row>
    <row r="158" spans="1:9" x14ac:dyDescent="0.25">
      <c r="A158" s="299" t="s">
        <v>867</v>
      </c>
      <c r="B158" s="225" t="s">
        <v>625</v>
      </c>
      <c r="C158" s="256" t="s">
        <v>558</v>
      </c>
      <c r="D158" s="300" t="s">
        <v>177</v>
      </c>
      <c r="E158" s="300" t="s">
        <v>177</v>
      </c>
      <c r="F158" s="300" t="s">
        <v>887</v>
      </c>
      <c r="G158" s="301">
        <f>VLOOKUP(C158,TECNICAS!$E$12:$K$117,7,FALSE)</f>
        <v>60</v>
      </c>
      <c r="H158" s="16" t="s">
        <v>867</v>
      </c>
      <c r="I158" s="98">
        <v>60</v>
      </c>
    </row>
    <row r="159" spans="1:9" x14ac:dyDescent="0.25">
      <c r="A159" s="299" t="s">
        <v>867</v>
      </c>
      <c r="B159" s="225" t="s">
        <v>854</v>
      </c>
      <c r="C159" s="256" t="s">
        <v>558</v>
      </c>
      <c r="D159" s="300" t="s">
        <v>177</v>
      </c>
      <c r="E159" s="300" t="s">
        <v>177</v>
      </c>
      <c r="F159" s="300" t="s">
        <v>887</v>
      </c>
      <c r="G159" s="301">
        <f>VLOOKUP(C159,TECNICAS!$E$12:$K$117,7,FALSE)</f>
        <v>60</v>
      </c>
      <c r="H159" s="16" t="s">
        <v>867</v>
      </c>
      <c r="I159" s="98">
        <v>60</v>
      </c>
    </row>
    <row r="160" spans="1:9" x14ac:dyDescent="0.25">
      <c r="A160" s="299" t="s">
        <v>867</v>
      </c>
      <c r="B160" s="300" t="s">
        <v>633</v>
      </c>
      <c r="C160" s="256" t="s">
        <v>560</v>
      </c>
      <c r="D160" s="300" t="s">
        <v>177</v>
      </c>
      <c r="E160" s="300" t="s">
        <v>177</v>
      </c>
      <c r="F160" s="300" t="s">
        <v>887</v>
      </c>
      <c r="G160" s="301">
        <f>VLOOKUP(C160,TECNICAS!$E$12:$K$117,7,FALSE)</f>
        <v>60</v>
      </c>
      <c r="H160" s="16" t="s">
        <v>867</v>
      </c>
      <c r="I160" s="98">
        <v>60</v>
      </c>
    </row>
    <row r="161" spans="1:9" x14ac:dyDescent="0.25">
      <c r="A161" s="299" t="s">
        <v>867</v>
      </c>
      <c r="B161" s="225" t="s">
        <v>632</v>
      </c>
      <c r="C161" s="256" t="s">
        <v>561</v>
      </c>
      <c r="D161" s="300" t="s">
        <v>177</v>
      </c>
      <c r="E161" s="300" t="s">
        <v>177</v>
      </c>
      <c r="F161" s="300" t="s">
        <v>887</v>
      </c>
      <c r="G161" s="301">
        <f>VLOOKUP(C161,TECNICAS!$E$12:$K$117,7,FALSE)</f>
        <v>60</v>
      </c>
      <c r="H161" s="16" t="s">
        <v>867</v>
      </c>
      <c r="I161" s="98">
        <v>60</v>
      </c>
    </row>
    <row r="162" spans="1:9" x14ac:dyDescent="0.25">
      <c r="A162" s="299" t="s">
        <v>867</v>
      </c>
      <c r="B162" s="225" t="s">
        <v>853</v>
      </c>
      <c r="C162" s="256" t="s">
        <v>561</v>
      </c>
      <c r="D162" s="300" t="s">
        <v>177</v>
      </c>
      <c r="E162" s="300" t="s">
        <v>177</v>
      </c>
      <c r="F162" s="300" t="s">
        <v>887</v>
      </c>
      <c r="G162" s="301">
        <f>VLOOKUP(C162,TECNICAS!$E$12:$K$117,7,FALSE)</f>
        <v>60</v>
      </c>
      <c r="H162" s="16" t="s">
        <v>867</v>
      </c>
      <c r="I162" s="98">
        <v>60</v>
      </c>
    </row>
    <row r="163" spans="1:9" x14ac:dyDescent="0.25">
      <c r="A163" s="299" t="s">
        <v>867</v>
      </c>
      <c r="B163" s="300" t="s">
        <v>632</v>
      </c>
      <c r="C163" s="256" t="s">
        <v>562</v>
      </c>
      <c r="D163" s="300" t="s">
        <v>177</v>
      </c>
      <c r="E163" s="300" t="s">
        <v>177</v>
      </c>
      <c r="F163" s="300" t="s">
        <v>887</v>
      </c>
      <c r="G163" s="301">
        <f>VLOOKUP(C163,TECNICAS!$E$12:$K$117,7,FALSE)</f>
        <v>80</v>
      </c>
      <c r="H163" s="16" t="s">
        <v>867</v>
      </c>
      <c r="I163" s="98">
        <v>60</v>
      </c>
    </row>
    <row r="164" spans="1:9" x14ac:dyDescent="0.25">
      <c r="A164" s="299" t="s">
        <v>867</v>
      </c>
      <c r="B164" s="300" t="s">
        <v>632</v>
      </c>
      <c r="C164" s="256" t="s">
        <v>563</v>
      </c>
      <c r="D164" s="300" t="s">
        <v>177</v>
      </c>
      <c r="E164" s="300" t="s">
        <v>177</v>
      </c>
      <c r="F164" s="300" t="s">
        <v>887</v>
      </c>
      <c r="G164" s="301">
        <f>VLOOKUP(C164,TECNICAS!$E$12:$K$117,7,FALSE)</f>
        <v>60</v>
      </c>
      <c r="H164" s="16" t="s">
        <v>867</v>
      </c>
      <c r="I164" s="98">
        <v>60</v>
      </c>
    </row>
    <row r="165" spans="1:9" x14ac:dyDescent="0.25">
      <c r="A165" s="299" t="s">
        <v>867</v>
      </c>
      <c r="B165" s="300" t="s">
        <v>633</v>
      </c>
      <c r="C165" s="256" t="s">
        <v>564</v>
      </c>
      <c r="D165" s="300" t="s">
        <v>177</v>
      </c>
      <c r="E165" s="300" t="s">
        <v>177</v>
      </c>
      <c r="F165" s="300" t="s">
        <v>887</v>
      </c>
      <c r="G165" s="301">
        <f>VLOOKUP(C165,TECNICAS!$E$12:$K$117,7,FALSE)</f>
        <v>60</v>
      </c>
      <c r="H165" s="16" t="s">
        <v>867</v>
      </c>
      <c r="I165" s="98">
        <v>60</v>
      </c>
    </row>
    <row r="166" spans="1:9" x14ac:dyDescent="0.25">
      <c r="A166" s="299" t="s">
        <v>868</v>
      </c>
      <c r="B166" s="300" t="s">
        <v>662</v>
      </c>
      <c r="C166" s="256" t="s">
        <v>566</v>
      </c>
      <c r="D166" s="300" t="s">
        <v>177</v>
      </c>
      <c r="E166" s="300" t="s">
        <v>177</v>
      </c>
      <c r="F166" s="300" t="s">
        <v>887</v>
      </c>
      <c r="G166" s="301">
        <f>VLOOKUP(C166,TECNICAS!$E$12:$K$117,7,FALSE)</f>
        <v>60</v>
      </c>
      <c r="H166" s="16" t="s">
        <v>868</v>
      </c>
      <c r="I166" s="98">
        <v>60</v>
      </c>
    </row>
    <row r="167" spans="1:9" x14ac:dyDescent="0.25">
      <c r="A167" s="299" t="s">
        <v>868</v>
      </c>
      <c r="B167" s="300" t="s">
        <v>665</v>
      </c>
      <c r="C167" s="256" t="s">
        <v>567</v>
      </c>
      <c r="D167" s="300" t="s">
        <v>177</v>
      </c>
      <c r="E167" s="300" t="s">
        <v>177</v>
      </c>
      <c r="F167" s="300" t="s">
        <v>887</v>
      </c>
      <c r="G167" s="301">
        <f>VLOOKUP(C167,TECNICAS!$E$12:$K$117,7,FALSE)</f>
        <v>80</v>
      </c>
      <c r="H167" s="16" t="s">
        <v>868</v>
      </c>
      <c r="I167" s="98">
        <v>60</v>
      </c>
    </row>
    <row r="168" spans="1:9" x14ac:dyDescent="0.25">
      <c r="A168" s="299" t="s">
        <v>867</v>
      </c>
      <c r="B168" s="225" t="s">
        <v>843</v>
      </c>
      <c r="C168" s="256" t="s">
        <v>642</v>
      </c>
      <c r="D168" s="300" t="s">
        <v>177</v>
      </c>
      <c r="E168" s="300" t="s">
        <v>177</v>
      </c>
      <c r="F168" s="300" t="s">
        <v>887</v>
      </c>
      <c r="G168" s="301">
        <f>VLOOKUP(C168,TECNICAS!$E$12:$K$117,7,FALSE)</f>
        <v>80</v>
      </c>
      <c r="H168" s="16" t="s">
        <v>867</v>
      </c>
      <c r="I168" s="98">
        <v>60</v>
      </c>
    </row>
    <row r="169" spans="1:9" x14ac:dyDescent="0.25">
      <c r="A169" s="299" t="s">
        <v>868</v>
      </c>
      <c r="B169" s="225" t="s">
        <v>852</v>
      </c>
      <c r="C169" s="256" t="s">
        <v>642</v>
      </c>
      <c r="D169" s="300" t="s">
        <v>177</v>
      </c>
      <c r="E169" s="300" t="s">
        <v>177</v>
      </c>
      <c r="F169" s="300" t="s">
        <v>887</v>
      </c>
      <c r="G169" s="301">
        <f>VLOOKUP(C169,TECNICAS!$E$12:$K$117,7,FALSE)</f>
        <v>80</v>
      </c>
      <c r="H169" s="16" t="s">
        <v>868</v>
      </c>
      <c r="I169" s="98">
        <v>60</v>
      </c>
    </row>
    <row r="170" spans="1:9" x14ac:dyDescent="0.25">
      <c r="A170" s="299" t="s">
        <v>869</v>
      </c>
      <c r="B170" s="225" t="s">
        <v>669</v>
      </c>
      <c r="C170" s="256" t="s">
        <v>642</v>
      </c>
      <c r="D170" s="300" t="s">
        <v>177</v>
      </c>
      <c r="E170" s="300" t="s">
        <v>177</v>
      </c>
      <c r="F170" s="300" t="s">
        <v>887</v>
      </c>
      <c r="G170" s="301">
        <f>VLOOKUP(C170,TECNICAS!$E$12:$K$117,7,FALSE)</f>
        <v>80</v>
      </c>
      <c r="H170" s="16" t="s">
        <v>869</v>
      </c>
      <c r="I170" s="98">
        <v>60</v>
      </c>
    </row>
    <row r="171" spans="1:9" x14ac:dyDescent="0.25">
      <c r="A171" s="299" t="s">
        <v>868</v>
      </c>
      <c r="B171" s="300" t="s">
        <v>666</v>
      </c>
      <c r="C171" s="256" t="s">
        <v>574</v>
      </c>
      <c r="D171" s="300" t="s">
        <v>177</v>
      </c>
      <c r="E171" s="300" t="s">
        <v>177</v>
      </c>
      <c r="F171" s="300" t="s">
        <v>887</v>
      </c>
      <c r="G171" s="301">
        <f>VLOOKUP(C171,TECNICAS!$E$12:$K$117,7,FALSE)</f>
        <v>100</v>
      </c>
      <c r="H171" s="16" t="s">
        <v>868</v>
      </c>
      <c r="I171" s="98">
        <v>60</v>
      </c>
    </row>
    <row r="172" spans="1:9" x14ac:dyDescent="0.25">
      <c r="A172" s="299" t="s">
        <v>869</v>
      </c>
      <c r="B172" s="300" t="s">
        <v>670</v>
      </c>
      <c r="C172" s="256" t="s">
        <v>575</v>
      </c>
      <c r="D172" s="300" t="s">
        <v>177</v>
      </c>
      <c r="E172" s="300" t="s">
        <v>177</v>
      </c>
      <c r="F172" s="300" t="s">
        <v>887</v>
      </c>
      <c r="G172" s="301">
        <f>VLOOKUP(C172,TECNICAS!$E$12:$K$117,7,FALSE)</f>
        <v>80</v>
      </c>
      <c r="H172" s="16" t="s">
        <v>869</v>
      </c>
      <c r="I172" s="98">
        <v>60</v>
      </c>
    </row>
    <row r="173" spans="1:9" x14ac:dyDescent="0.25">
      <c r="A173" s="299" t="s">
        <v>868</v>
      </c>
      <c r="B173" s="145" t="s">
        <v>852</v>
      </c>
      <c r="C173" s="256" t="s">
        <v>576</v>
      </c>
      <c r="D173" s="300" t="s">
        <v>177</v>
      </c>
      <c r="E173" s="300" t="s">
        <v>177</v>
      </c>
      <c r="F173" s="300" t="s">
        <v>887</v>
      </c>
      <c r="G173" s="301">
        <f>VLOOKUP(C173,TECNICAS!$E$12:$K$117,7,FALSE)</f>
        <v>80</v>
      </c>
      <c r="H173" s="16" t="s">
        <v>868</v>
      </c>
      <c r="I173" s="98">
        <v>60</v>
      </c>
    </row>
    <row r="174" spans="1:9" x14ac:dyDescent="0.25">
      <c r="A174" s="299" t="s">
        <v>869</v>
      </c>
      <c r="B174" s="145" t="s">
        <v>851</v>
      </c>
      <c r="C174" s="256" t="s">
        <v>576</v>
      </c>
      <c r="D174" s="300" t="s">
        <v>177</v>
      </c>
      <c r="E174" s="300" t="s">
        <v>177</v>
      </c>
      <c r="F174" s="300" t="s">
        <v>887</v>
      </c>
      <c r="G174" s="301">
        <f>VLOOKUP(C174,TECNICAS!$E$12:$K$117,7,FALSE)</f>
        <v>80</v>
      </c>
      <c r="H174" s="16" t="s">
        <v>869</v>
      </c>
      <c r="I174" s="98">
        <v>60</v>
      </c>
    </row>
    <row r="175" spans="1:9" ht="13.5" customHeight="1" x14ac:dyDescent="0.25">
      <c r="A175" s="299" t="s">
        <v>869</v>
      </c>
      <c r="B175" s="225" t="s">
        <v>850</v>
      </c>
      <c r="C175" s="256" t="s">
        <v>577</v>
      </c>
      <c r="D175" s="300" t="s">
        <v>177</v>
      </c>
      <c r="E175" s="300" t="s">
        <v>177</v>
      </c>
      <c r="F175" s="300" t="s">
        <v>887</v>
      </c>
      <c r="G175" s="301">
        <f>VLOOKUP(C175,TECNICAS!$E$12:$K$117,7,FALSE)</f>
        <v>80</v>
      </c>
      <c r="H175" s="16" t="s">
        <v>869</v>
      </c>
      <c r="I175" s="98">
        <v>60</v>
      </c>
    </row>
    <row r="176" spans="1:9" x14ac:dyDescent="0.25">
      <c r="A176" s="299" t="s">
        <v>869</v>
      </c>
      <c r="B176" s="225" t="s">
        <v>847</v>
      </c>
      <c r="C176" s="256" t="s">
        <v>577</v>
      </c>
      <c r="D176" s="300" t="s">
        <v>177</v>
      </c>
      <c r="E176" s="300" t="s">
        <v>177</v>
      </c>
      <c r="F176" s="300" t="s">
        <v>887</v>
      </c>
      <c r="G176" s="301">
        <f>VLOOKUP(C176,TECNICAS!$E$12:$K$117,7,FALSE)</f>
        <v>80</v>
      </c>
      <c r="H176" s="16" t="s">
        <v>869</v>
      </c>
      <c r="I176" s="98">
        <v>60</v>
      </c>
    </row>
    <row r="177" spans="1:9" x14ac:dyDescent="0.25">
      <c r="A177" s="299" t="s">
        <v>869</v>
      </c>
      <c r="B177" s="225" t="s">
        <v>848</v>
      </c>
      <c r="C177" s="256" t="s">
        <v>577</v>
      </c>
      <c r="D177" s="300" t="s">
        <v>177</v>
      </c>
      <c r="E177" s="300" t="s">
        <v>177</v>
      </c>
      <c r="F177" s="300" t="s">
        <v>887</v>
      </c>
      <c r="G177" s="301">
        <f>VLOOKUP(C177,TECNICAS!$E$12:$K$117,7,FALSE)</f>
        <v>80</v>
      </c>
      <c r="H177" s="16" t="s">
        <v>869</v>
      </c>
      <c r="I177" s="98">
        <v>60</v>
      </c>
    </row>
    <row r="178" spans="1:9" x14ac:dyDescent="0.25">
      <c r="A178" s="299" t="s">
        <v>870</v>
      </c>
      <c r="B178" s="225" t="s">
        <v>849</v>
      </c>
      <c r="C178" s="256" t="s">
        <v>577</v>
      </c>
      <c r="D178" s="300" t="s">
        <v>177</v>
      </c>
      <c r="E178" s="300" t="s">
        <v>177</v>
      </c>
      <c r="F178" s="300" t="s">
        <v>887</v>
      </c>
      <c r="G178" s="301">
        <f>VLOOKUP(C178,TECNICAS!$E$12:$K$117,7,FALSE)</f>
        <v>80</v>
      </c>
      <c r="H178" s="16" t="s">
        <v>870</v>
      </c>
      <c r="I178" s="98">
        <v>60</v>
      </c>
    </row>
    <row r="179" spans="1:9" x14ac:dyDescent="0.25">
      <c r="A179" s="299" t="s">
        <v>868</v>
      </c>
      <c r="B179" s="225" t="s">
        <v>846</v>
      </c>
      <c r="C179" s="256" t="s">
        <v>578</v>
      </c>
      <c r="D179" s="300" t="s">
        <v>177</v>
      </c>
      <c r="E179" s="300" t="s">
        <v>177</v>
      </c>
      <c r="F179" s="300" t="s">
        <v>887</v>
      </c>
      <c r="G179" s="301">
        <f>VLOOKUP(C179,TECNICAS!$E$12:$K$117,7,FALSE)</f>
        <v>80</v>
      </c>
      <c r="H179" s="16" t="s">
        <v>868</v>
      </c>
      <c r="I179" s="98">
        <v>60</v>
      </c>
    </row>
    <row r="180" spans="1:9" x14ac:dyDescent="0.25">
      <c r="A180" s="299" t="s">
        <v>869</v>
      </c>
      <c r="B180" s="225" t="s">
        <v>844</v>
      </c>
      <c r="C180" s="256" t="s">
        <v>578</v>
      </c>
      <c r="D180" s="300" t="s">
        <v>177</v>
      </c>
      <c r="E180" s="300" t="s">
        <v>177</v>
      </c>
      <c r="F180" s="300" t="s">
        <v>887</v>
      </c>
      <c r="G180" s="301">
        <f>VLOOKUP(C180,TECNICAS!$E$12:$K$117,7,FALSE)</f>
        <v>80</v>
      </c>
      <c r="H180" s="16" t="s">
        <v>869</v>
      </c>
      <c r="I180" s="98">
        <v>60</v>
      </c>
    </row>
    <row r="181" spans="1:9" x14ac:dyDescent="0.25">
      <c r="A181" s="299" t="s">
        <v>869</v>
      </c>
      <c r="B181" s="225" t="s">
        <v>845</v>
      </c>
      <c r="C181" s="256" t="s">
        <v>578</v>
      </c>
      <c r="D181" s="300" t="s">
        <v>177</v>
      </c>
      <c r="E181" s="300" t="s">
        <v>177</v>
      </c>
      <c r="F181" s="300" t="s">
        <v>887</v>
      </c>
      <c r="G181" s="301">
        <f>VLOOKUP(C181,TECNICAS!$E$12:$K$117,7,FALSE)</f>
        <v>80</v>
      </c>
      <c r="H181" s="16" t="s">
        <v>869</v>
      </c>
      <c r="I181" s="98">
        <v>60</v>
      </c>
    </row>
    <row r="182" spans="1:9" x14ac:dyDescent="0.25">
      <c r="A182" s="299" t="s">
        <v>869</v>
      </c>
      <c r="B182" s="300" t="s">
        <v>677</v>
      </c>
      <c r="C182" s="256" t="s">
        <v>579</v>
      </c>
      <c r="D182" s="300" t="s">
        <v>177</v>
      </c>
      <c r="E182" s="300" t="s">
        <v>177</v>
      </c>
      <c r="F182" s="300" t="s">
        <v>887</v>
      </c>
      <c r="G182" s="301">
        <f>VLOOKUP(C182,TECNICAS!$E$12:$K$117,7,FALSE)</f>
        <v>80</v>
      </c>
      <c r="H182" s="16" t="s">
        <v>869</v>
      </c>
      <c r="I182" s="98">
        <v>60</v>
      </c>
    </row>
    <row r="183" spans="1:9" x14ac:dyDescent="0.25">
      <c r="A183" s="299" t="s">
        <v>866</v>
      </c>
      <c r="B183" s="256" t="s">
        <v>606</v>
      </c>
      <c r="C183" s="255" t="s">
        <v>110</v>
      </c>
      <c r="D183" s="300" t="s">
        <v>177</v>
      </c>
      <c r="E183" s="300" t="s">
        <v>177</v>
      </c>
      <c r="F183" s="300" t="s">
        <v>717</v>
      </c>
      <c r="G183" s="301">
        <f>VLOOKUP(C183,ADMINISTRATIVAS!$F$12:$L$76,7,FALSE)</f>
        <v>100</v>
      </c>
      <c r="H183" s="16" t="s">
        <v>866</v>
      </c>
      <c r="I183" s="98">
        <v>60</v>
      </c>
    </row>
    <row r="184" spans="1:9" x14ac:dyDescent="0.25">
      <c r="A184" s="299" t="s">
        <v>867</v>
      </c>
      <c r="B184" s="256" t="s">
        <v>843</v>
      </c>
      <c r="C184" s="255" t="s">
        <v>110</v>
      </c>
      <c r="D184" s="300" t="s">
        <v>177</v>
      </c>
      <c r="E184" s="300" t="s">
        <v>177</v>
      </c>
      <c r="F184" s="300" t="s">
        <v>717</v>
      </c>
      <c r="G184" s="301">
        <f>VLOOKUP(C184,ADMINISTRATIVAS!$F$12:$L$76,7,FALSE)</f>
        <v>100</v>
      </c>
      <c r="H184" s="16" t="s">
        <v>867</v>
      </c>
      <c r="I184" s="98">
        <v>60</v>
      </c>
    </row>
    <row r="185" spans="1:9" x14ac:dyDescent="0.25">
      <c r="A185" s="299" t="s">
        <v>866</v>
      </c>
      <c r="B185" s="256" t="s">
        <v>606</v>
      </c>
      <c r="C185" s="255" t="s">
        <v>111</v>
      </c>
      <c r="D185" s="300" t="s">
        <v>177</v>
      </c>
      <c r="E185" s="300" t="s">
        <v>177</v>
      </c>
      <c r="F185" s="300" t="s">
        <v>717</v>
      </c>
      <c r="G185" s="301">
        <f>VLOOKUP(C185,ADMINISTRATIVAS!$F$12:$L$76,7,FALSE)</f>
        <v>100</v>
      </c>
      <c r="H185" s="16" t="s">
        <v>866</v>
      </c>
      <c r="I185" s="98">
        <v>60</v>
      </c>
    </row>
    <row r="186" spans="1:9" x14ac:dyDescent="0.25">
      <c r="A186" s="299" t="s">
        <v>867</v>
      </c>
      <c r="B186" s="256" t="s">
        <v>635</v>
      </c>
      <c r="C186" s="255" t="s">
        <v>111</v>
      </c>
      <c r="D186" s="300" t="s">
        <v>177</v>
      </c>
      <c r="E186" s="300" t="s">
        <v>177</v>
      </c>
      <c r="F186" s="300" t="s">
        <v>717</v>
      </c>
      <c r="G186" s="301">
        <f>VLOOKUP(C186,ADMINISTRATIVAS!$F$12:$L$76,7,FALSE)</f>
        <v>100</v>
      </c>
      <c r="H186" s="16" t="s">
        <v>867</v>
      </c>
      <c r="I186" s="98">
        <v>60</v>
      </c>
    </row>
    <row r="187" spans="1:9" x14ac:dyDescent="0.25">
      <c r="A187" s="299" t="s">
        <v>867</v>
      </c>
      <c r="B187" s="256" t="s">
        <v>843</v>
      </c>
      <c r="C187" s="255" t="s">
        <v>111</v>
      </c>
      <c r="D187" s="300" t="s">
        <v>177</v>
      </c>
      <c r="E187" s="300" t="s">
        <v>177</v>
      </c>
      <c r="F187" s="300" t="s">
        <v>717</v>
      </c>
      <c r="G187" s="301">
        <f>VLOOKUP(C187,ADMINISTRATIVAS!$F$12:$L$76,7,FALSE)</f>
        <v>100</v>
      </c>
      <c r="H187" s="16" t="s">
        <v>867</v>
      </c>
      <c r="I187" s="98">
        <v>60</v>
      </c>
    </row>
    <row r="188" spans="1:9" x14ac:dyDescent="0.25">
      <c r="A188" s="299" t="s">
        <v>867</v>
      </c>
      <c r="B188" s="256" t="s">
        <v>843</v>
      </c>
      <c r="C188" s="255" t="s">
        <v>111</v>
      </c>
      <c r="D188" s="300" t="s">
        <v>177</v>
      </c>
      <c r="E188" s="300" t="s">
        <v>177</v>
      </c>
      <c r="F188" s="300" t="s">
        <v>717</v>
      </c>
      <c r="G188" s="301">
        <f>VLOOKUP(C188,ADMINISTRATIVAS!$F$12:$L$76,7,FALSE)</f>
        <v>100</v>
      </c>
      <c r="H188" s="16" t="s">
        <v>867</v>
      </c>
      <c r="I188" s="98">
        <v>60</v>
      </c>
    </row>
    <row r="189" spans="1:9" x14ac:dyDescent="0.25">
      <c r="A189" s="299" t="s">
        <v>867</v>
      </c>
      <c r="B189" s="256" t="s">
        <v>635</v>
      </c>
      <c r="C189" s="255" t="s">
        <v>112</v>
      </c>
      <c r="D189" s="300" t="s">
        <v>177</v>
      </c>
      <c r="E189" s="300" t="s">
        <v>177</v>
      </c>
      <c r="F189" s="300" t="s">
        <v>717</v>
      </c>
      <c r="G189" s="301">
        <f>VLOOKUP(C189,ADMINISTRATIVAS!$F$12:$L$76,7,FALSE)</f>
        <v>100</v>
      </c>
      <c r="H189" s="16" t="s">
        <v>867</v>
      </c>
      <c r="I189" s="98">
        <v>60</v>
      </c>
    </row>
    <row r="190" spans="1:9" x14ac:dyDescent="0.25">
      <c r="A190" s="299" t="s">
        <v>867</v>
      </c>
      <c r="B190" s="256" t="s">
        <v>842</v>
      </c>
      <c r="C190" s="255" t="s">
        <v>112</v>
      </c>
      <c r="D190" s="300" t="s">
        <v>177</v>
      </c>
      <c r="E190" s="300" t="s">
        <v>177</v>
      </c>
      <c r="F190" s="300" t="s">
        <v>717</v>
      </c>
      <c r="G190" s="301">
        <f>VLOOKUP(C190,ADMINISTRATIVAS!$F$12:$L$76,7,FALSE)</f>
        <v>100</v>
      </c>
      <c r="H190" s="16" t="s">
        <v>867</v>
      </c>
      <c r="I190" s="98">
        <v>60</v>
      </c>
    </row>
    <row r="191" spans="1:9" x14ac:dyDescent="0.25">
      <c r="A191" s="299" t="s">
        <v>866</v>
      </c>
      <c r="B191" s="255" t="s">
        <v>606</v>
      </c>
      <c r="C191" s="255" t="s">
        <v>117</v>
      </c>
      <c r="D191" s="300" t="s">
        <v>177</v>
      </c>
      <c r="E191" s="300" t="s">
        <v>177</v>
      </c>
      <c r="F191" s="300" t="s">
        <v>717</v>
      </c>
      <c r="G191" s="301">
        <f>VLOOKUP(C191,ADMINISTRATIVAS!$F$12:$L$76,7,FALSE)</f>
        <v>60</v>
      </c>
      <c r="H191" s="16" t="s">
        <v>866</v>
      </c>
      <c r="I191" s="98">
        <v>60</v>
      </c>
    </row>
    <row r="192" spans="1:9" x14ac:dyDescent="0.25">
      <c r="A192" s="299" t="s">
        <v>866</v>
      </c>
      <c r="B192" s="300" t="s">
        <v>610</v>
      </c>
      <c r="C192" s="255" t="s">
        <v>120</v>
      </c>
      <c r="D192" s="300" t="s">
        <v>177</v>
      </c>
      <c r="E192" s="300" t="s">
        <v>177</v>
      </c>
      <c r="F192" s="300" t="s">
        <v>717</v>
      </c>
      <c r="G192" s="301">
        <f>VLOOKUP(C192,ADMINISTRATIVAS!$F$12:$L$76,7,FALSE)</f>
        <v>85</v>
      </c>
      <c r="H192" s="16" t="s">
        <v>866</v>
      </c>
      <c r="I192" s="98">
        <v>60</v>
      </c>
    </row>
    <row r="193" spans="1:9" x14ac:dyDescent="0.25">
      <c r="A193" s="299" t="s">
        <v>867</v>
      </c>
      <c r="B193" s="300" t="s">
        <v>635</v>
      </c>
      <c r="C193" s="255" t="s">
        <v>129</v>
      </c>
      <c r="D193" s="300" t="s">
        <v>177</v>
      </c>
      <c r="E193" s="300" t="s">
        <v>177</v>
      </c>
      <c r="F193" s="300" t="s">
        <v>717</v>
      </c>
      <c r="G193" s="301">
        <f>VLOOKUP(C193,ADMINISTRATIVAS!$F$12:$L$76,7,FALSE)</f>
        <v>80</v>
      </c>
      <c r="H193" s="16" t="s">
        <v>867</v>
      </c>
      <c r="I193" s="98">
        <v>60</v>
      </c>
    </row>
    <row r="194" spans="1:9" x14ac:dyDescent="0.25">
      <c r="A194" s="299" t="s">
        <v>868</v>
      </c>
      <c r="B194" s="300" t="s">
        <v>664</v>
      </c>
      <c r="C194" s="255" t="s">
        <v>130</v>
      </c>
      <c r="D194" s="300" t="s">
        <v>177</v>
      </c>
      <c r="E194" s="300" t="s">
        <v>177</v>
      </c>
      <c r="F194" s="300" t="s">
        <v>717</v>
      </c>
      <c r="G194" s="301">
        <f>VLOOKUP(C194,ADMINISTRATIVAS!$F$12:$L$76,7,FALSE)</f>
        <v>80</v>
      </c>
      <c r="H194" s="16" t="s">
        <v>868</v>
      </c>
      <c r="I194" s="98">
        <v>60</v>
      </c>
    </row>
    <row r="195" spans="1:9" x14ac:dyDescent="0.25">
      <c r="A195" s="299" t="s">
        <v>867</v>
      </c>
      <c r="B195" s="300" t="s">
        <v>648</v>
      </c>
      <c r="C195" s="255" t="s">
        <v>147</v>
      </c>
      <c r="D195" s="300" t="s">
        <v>177</v>
      </c>
      <c r="E195" s="300" t="s">
        <v>177</v>
      </c>
      <c r="F195" s="300" t="s">
        <v>717</v>
      </c>
      <c r="G195" s="301">
        <f>VLOOKUP(C195,ADMINISTRATIVAS!$F$12:$L$76,7,FALSE)</f>
        <v>80</v>
      </c>
      <c r="H195" s="16" t="s">
        <v>867</v>
      </c>
      <c r="I195" s="98">
        <v>60</v>
      </c>
    </row>
    <row r="196" spans="1:9" x14ac:dyDescent="0.25">
      <c r="A196" s="299" t="s">
        <v>866</v>
      </c>
      <c r="B196" s="300" t="s">
        <v>612</v>
      </c>
      <c r="C196" s="255" t="s">
        <v>148</v>
      </c>
      <c r="D196" s="300" t="s">
        <v>177</v>
      </c>
      <c r="E196" s="300" t="s">
        <v>177</v>
      </c>
      <c r="F196" s="300" t="s">
        <v>717</v>
      </c>
      <c r="G196" s="301">
        <f>VLOOKUP(C196,ADMINISTRATIVAS!$F$12:$L$76,7,FALSE)</f>
        <v>40</v>
      </c>
      <c r="H196" s="16" t="s">
        <v>866</v>
      </c>
      <c r="I196" s="98">
        <v>60</v>
      </c>
    </row>
    <row r="197" spans="1:9" x14ac:dyDescent="0.25">
      <c r="A197" s="299" t="s">
        <v>866</v>
      </c>
      <c r="B197" s="300" t="s">
        <v>888</v>
      </c>
      <c r="C197" s="255" t="s">
        <v>889</v>
      </c>
      <c r="D197" s="300" t="s">
        <v>177</v>
      </c>
      <c r="E197" s="300" t="s">
        <v>177</v>
      </c>
      <c r="F197" s="300" t="s">
        <v>717</v>
      </c>
      <c r="G197" s="301">
        <f>VLOOKUP(C197,ADMINISTRATIVAS!$F$12:$L$76,7,FALSE)</f>
        <v>80</v>
      </c>
      <c r="H197" s="16" t="s">
        <v>866</v>
      </c>
      <c r="I197" s="98">
        <v>60</v>
      </c>
    </row>
    <row r="198" spans="1:9" x14ac:dyDescent="0.25">
      <c r="A198" s="299" t="s">
        <v>866</v>
      </c>
      <c r="B198" s="300" t="s">
        <v>888</v>
      </c>
      <c r="C198" s="255" t="s">
        <v>890</v>
      </c>
      <c r="D198" s="300" t="s">
        <v>177</v>
      </c>
      <c r="E198" s="300" t="s">
        <v>177</v>
      </c>
      <c r="F198" s="300" t="s">
        <v>717</v>
      </c>
      <c r="G198" s="301">
        <f>VLOOKUP(C198,ADMINISTRATIVAS!$F$12:$L$76,7,FALSE)</f>
        <v>80</v>
      </c>
      <c r="H198" s="16" t="s">
        <v>866</v>
      </c>
      <c r="I198" s="98">
        <v>60</v>
      </c>
    </row>
    <row r="199" spans="1:9" x14ac:dyDescent="0.25">
      <c r="A199" s="299" t="s">
        <v>867</v>
      </c>
      <c r="B199" s="300" t="s">
        <v>864</v>
      </c>
      <c r="C199" s="255" t="s">
        <v>889</v>
      </c>
      <c r="D199" s="300" t="s">
        <v>177</v>
      </c>
      <c r="E199" s="300" t="s">
        <v>177</v>
      </c>
      <c r="F199" s="300" t="s">
        <v>717</v>
      </c>
      <c r="G199" s="301">
        <f>VLOOKUP(C199,ADMINISTRATIVAS!$F$12:$L$76,7,FALSE)</f>
        <v>80</v>
      </c>
      <c r="H199" s="16" t="s">
        <v>867</v>
      </c>
      <c r="I199" s="98">
        <v>60</v>
      </c>
    </row>
    <row r="200" spans="1:9" x14ac:dyDescent="0.25">
      <c r="A200" s="299" t="s">
        <v>867</v>
      </c>
      <c r="B200" s="300" t="s">
        <v>864</v>
      </c>
      <c r="C200" s="255" t="s">
        <v>890</v>
      </c>
      <c r="D200" s="300" t="s">
        <v>177</v>
      </c>
      <c r="E200" s="300" t="s">
        <v>177</v>
      </c>
      <c r="F200" s="300" t="s">
        <v>717</v>
      </c>
      <c r="G200" s="301">
        <f>VLOOKUP(C200,ADMINISTRATIVAS!$F$12:$L$76,7,FALSE)</f>
        <v>80</v>
      </c>
      <c r="H200" s="16" t="s">
        <v>867</v>
      </c>
      <c r="I200" s="98">
        <v>60</v>
      </c>
    </row>
    <row r="201" spans="1:9" ht="15.75" thickBot="1" x14ac:dyDescent="0.3">
      <c r="A201" s="302" t="s">
        <v>868</v>
      </c>
      <c r="B201" s="303" t="s">
        <v>662</v>
      </c>
      <c r="C201" s="257" t="s">
        <v>890</v>
      </c>
      <c r="D201" s="303" t="s">
        <v>177</v>
      </c>
      <c r="E201" s="303" t="s">
        <v>177</v>
      </c>
      <c r="F201" s="303" t="s">
        <v>717</v>
      </c>
      <c r="G201" s="301">
        <f>VLOOKUP(C201,ADMINISTRATIVAS!$F$12:$L$76,7,FALSE)</f>
        <v>80</v>
      </c>
      <c r="H201" s="97" t="s">
        <v>868</v>
      </c>
      <c r="I201" s="98">
        <v>60</v>
      </c>
    </row>
    <row r="204" spans="1:9" x14ac:dyDescent="0.25">
      <c r="A204" s="353" t="s">
        <v>1232</v>
      </c>
      <c r="B204" t="s">
        <v>897</v>
      </c>
    </row>
    <row r="205" spans="1:9" x14ac:dyDescent="0.25">
      <c r="A205" s="241" t="s">
        <v>868</v>
      </c>
      <c r="B205" s="242">
        <v>51.25</v>
      </c>
    </row>
    <row r="206" spans="1:9" x14ac:dyDescent="0.25">
      <c r="A206" s="241" t="s">
        <v>866</v>
      </c>
      <c r="B206" s="242">
        <v>41</v>
      </c>
    </row>
    <row r="207" spans="1:9" x14ac:dyDescent="0.25">
      <c r="A207" s="241" t="s">
        <v>867</v>
      </c>
      <c r="B207" s="242">
        <v>42.540983606557376</v>
      </c>
    </row>
    <row r="208" spans="1:9" x14ac:dyDescent="0.25">
      <c r="A208" s="241" t="s">
        <v>870</v>
      </c>
      <c r="B208" s="242">
        <v>26.666666666666668</v>
      </c>
    </row>
    <row r="209" spans="1:2" x14ac:dyDescent="0.25">
      <c r="A209" s="241" t="s">
        <v>869</v>
      </c>
      <c r="B209" s="242">
        <v>51.111111111111114</v>
      </c>
    </row>
    <row r="210" spans="1:2" x14ac:dyDescent="0.25">
      <c r="A210" s="241" t="s">
        <v>896</v>
      </c>
      <c r="B210" s="242">
        <v>43.597883597883595</v>
      </c>
    </row>
  </sheetData>
  <autoFilter ref="A12:I201" xr:uid="{18CF93EE-DFAF-4988-ACCD-378EA7BFF6CA}"/>
  <mergeCells count="4">
    <mergeCell ref="A1:B9"/>
    <mergeCell ref="G1:G9"/>
    <mergeCell ref="C1:F4"/>
    <mergeCell ref="C5:F9"/>
  </mergeCells>
  <dataValidations count="1">
    <dataValidation type="list" allowBlank="1" showInputMessage="1" showErrorMessage="1" sqref="G189:G201 G13" xr:uid="{00000000-0002-0000-0800-000000000000}">
      <formula1>$J$1:$J$6</formula1>
    </dataValidation>
  </dataValidation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3F049B212B9442ACC5B5E92BF80645" ma:contentTypeVersion="2" ma:contentTypeDescription="Crear nuevo documento." ma:contentTypeScope="" ma:versionID="a8c03601d90abbcee2549a1b6d4eae16">
  <xsd:schema xmlns:xsd="http://www.w3.org/2001/XMLSchema" xmlns:xs="http://www.w3.org/2001/XMLSchema" xmlns:p="http://schemas.microsoft.com/office/2006/metadata/properties" xmlns:ns2="75bd23a6-9891-4676-9ac8-f86cdfcebd37" targetNamespace="http://schemas.microsoft.com/office/2006/metadata/properties" ma:root="true" ma:fieldsID="20ffabd81569f2ac0fe47f0fe79ec323" ns2:_="">
    <xsd:import namespace="75bd23a6-9891-4676-9ac8-f86cdfcebd3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d23a6-9891-4676-9ac8-f86cdfcebd3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E2F59-F1A4-4883-B1E4-62E37F393434}">
  <ds:schemaRefs>
    <ds:schemaRef ds:uri="http://schemas.microsoft.com/sharepoint/v3/contenttype/forms"/>
  </ds:schemaRefs>
</ds:datastoreItem>
</file>

<file path=customXml/itemProps2.xml><?xml version="1.0" encoding="utf-8"?>
<ds:datastoreItem xmlns:ds="http://schemas.openxmlformats.org/officeDocument/2006/customXml" ds:itemID="{2BC6FC32-9041-4A31-9158-1FE1920BA8BD}">
  <ds:schemaRefs>
    <ds:schemaRef ds:uri="75bd23a6-9891-4676-9ac8-f86cdfcebd37"/>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6AAA9DD-2281-40F1-9161-B45365EB6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d23a6-9891-4676-9ac8-f86cdfcebd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PORTADA</vt:lpstr>
      <vt:lpstr>ESCALA DE EVALUACIÓN</vt:lpstr>
      <vt:lpstr>LEVANTAMIENTO INF.</vt:lpstr>
      <vt:lpstr>AREAS INVOLUCRADAS</vt:lpstr>
      <vt:lpstr>ADMINISTRATIVAS</vt:lpstr>
      <vt:lpstr>TECNICAS</vt:lpstr>
      <vt:lpstr>PHVA</vt:lpstr>
      <vt:lpstr>MADUREZ MSPI</vt:lpstr>
      <vt:lpstr>CIBERSEGURIDAD</vt:lpstr>
      <vt:lpstr>Hoja1</vt:lpstr>
      <vt:lpstr>'AREAS INVOLUCRADAS'!Área_de_impresión</vt:lpstr>
      <vt:lpstr>PORTADA!Área_de_impresión</vt:lpstr>
      <vt:lpstr>Opciones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jmancipe@mintic.gov.co</dc:creator>
  <cp:lastModifiedBy>HP</cp:lastModifiedBy>
  <cp:lastPrinted>2015-10-09T16:43:06Z</cp:lastPrinted>
  <dcterms:created xsi:type="dcterms:W3CDTF">2015-09-30T19:44:31Z</dcterms:created>
  <dcterms:modified xsi:type="dcterms:W3CDTF">2021-01-05T12:47:49Z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0x010100123F049B212B9442ACC5B5E92BF80645</vt:lpwstr>
  </property>
</Properties>
</file>